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tabRatio="916" activeTab="0"/>
  </bookViews>
  <sheets>
    <sheet name="меню 10-н.1-4кл 01,09,2023  " sheetId="1" r:id="rId1"/>
    <sheet name="накоп. вед.   1-4 весна" sheetId="2" state="hidden" r:id="rId2"/>
    <sheet name="меню 12 дней  5-11 кл (2)" sheetId="3" state="hidden" r:id="rId3"/>
    <sheet name="меню 12 дней  5-11 кл (3)" sheetId="4" state="hidden" r:id="rId4"/>
    <sheet name="меню 12 дней  5-11 кл  " sheetId="5" state="hidden" r:id="rId5"/>
  </sheets>
  <definedNames>
    <definedName name="_xlnm.Print_Area" localSheetId="0">'меню 10-н.1-4кл 01,09,2023  '!$A$1:$T$329</definedName>
    <definedName name="_xlnm.Print_Area" localSheetId="4">'меню 12 дней  5-11 кл  '!$A$1:$O$476</definedName>
    <definedName name="_xlnm.Print_Area" localSheetId="2">'меню 12 дней  5-11 кл (2)'!$A$1:$O$479</definedName>
    <definedName name="_xlnm.Print_Area" localSheetId="3">'меню 12 дней  5-11 кл (3)'!$A$1:$O$479</definedName>
  </definedNames>
  <calcPr fullCalcOnLoad="1"/>
</workbook>
</file>

<file path=xl/sharedStrings.xml><?xml version="1.0" encoding="utf-8"?>
<sst xmlns="http://schemas.openxmlformats.org/spreadsheetml/2006/main" count="2441" uniqueCount="483">
  <si>
    <t>*  Примерное двухнедельное меню при его практическом использовании может корректироваться с учетом особенности питания учащихся,</t>
  </si>
  <si>
    <t>при условии соблюдения требований к содержанию и соотношению в рационе питания основных пищевых веществ  (см. таблицу замены</t>
  </si>
  <si>
    <t>пищевых продуктов, приложение 6  СанПиН 2.4.5.2409-08)</t>
  </si>
  <si>
    <t xml:space="preserve">*  Для профилактики дефицита микронутриентов (йода, кальция, железа, фосфора и пр.),  регулярно включать в рацион питания для учащихся  </t>
  </si>
  <si>
    <t xml:space="preserve">специализированные, обогащённые незаменимыми ингредиентами пищевые продукты: соль пищевую йодированную, муку пшеничную высшего сорта, молоко, </t>
  </si>
  <si>
    <t xml:space="preserve">консервы  овощные, сок в ассортименте, хлеб пшеничный  йодированный, хлеб зерновой (8 злаков). </t>
  </si>
  <si>
    <r>
      <t xml:space="preserve">* Используемая литература:  </t>
    </r>
    <r>
      <rPr>
        <sz val="8"/>
        <rFont val="Arial"/>
        <family val="2"/>
      </rPr>
      <t xml:space="preserve">- И.М. Скурихин, В.А. Тутельян (таблицы химического состава и калорийности российских продуктов питания); </t>
    </r>
  </si>
  <si>
    <t>Сборник рецептур блюд и кулинарных изделий ПОП при общеобразовательных школах (г. Москва 2004 г)</t>
  </si>
  <si>
    <t>Сборник рецептур блюд и кулинарных изделий ПОП  (г. Москва 1996 г)</t>
  </si>
  <si>
    <t>День:      понедельник</t>
  </si>
  <si>
    <t>Неделя:   первая</t>
  </si>
  <si>
    <t>Наименование блюда</t>
  </si>
  <si>
    <t>Выход</t>
  </si>
  <si>
    <t>Цена (руб.,коп.)</t>
  </si>
  <si>
    <t>Наценка %</t>
  </si>
  <si>
    <t>Пищевые вещества</t>
  </si>
  <si>
    <t>ЭЦ</t>
  </si>
  <si>
    <t>(гр./мл.)</t>
  </si>
  <si>
    <t>Б</t>
  </si>
  <si>
    <t>Ж</t>
  </si>
  <si>
    <t>У</t>
  </si>
  <si>
    <t>(ккал.)</t>
  </si>
  <si>
    <t xml:space="preserve">Завтрак  </t>
  </si>
  <si>
    <t>Овощи консервированные (огурец) порционно</t>
  </si>
  <si>
    <t>ттк 120</t>
  </si>
  <si>
    <t>Колбасные изделия отварные с маслом сливочным</t>
  </si>
  <si>
    <t>100/5</t>
  </si>
  <si>
    <t>тк 5</t>
  </si>
  <si>
    <t>Макаронные изделия отварные</t>
  </si>
  <si>
    <t>150</t>
  </si>
  <si>
    <t>Хлеб зерновой "8 злаков"</t>
  </si>
  <si>
    <t>тк37</t>
  </si>
  <si>
    <t>Какао с молоком</t>
  </si>
  <si>
    <t>Обед</t>
  </si>
  <si>
    <t>ттк № 1</t>
  </si>
  <si>
    <t>Щи из свежей капусты с картофелем со сметаной</t>
  </si>
  <si>
    <t>250/10</t>
  </si>
  <si>
    <t>ттк 9</t>
  </si>
  <si>
    <t>Азу</t>
  </si>
  <si>
    <t>Хлеб пшеничный/ "8 злаков"</t>
  </si>
  <si>
    <t>25/25</t>
  </si>
  <si>
    <t>тк111</t>
  </si>
  <si>
    <t>Компот из груш</t>
  </si>
  <si>
    <t xml:space="preserve">  Итого:</t>
  </si>
  <si>
    <t>ВСЕГО  ЗА  ДЕНЬ:                                              льготная категория</t>
  </si>
  <si>
    <t>День:      вторник</t>
  </si>
  <si>
    <t>Неделя:  первая</t>
  </si>
  <si>
    <t>ттк 221</t>
  </si>
  <si>
    <t>Каша пшеннная молочная (жидкая) с маслом сливочным</t>
  </si>
  <si>
    <t>200/5</t>
  </si>
  <si>
    <t>тк 3</t>
  </si>
  <si>
    <t>Чай с сахаром, молоком</t>
  </si>
  <si>
    <t>200/15</t>
  </si>
  <si>
    <t xml:space="preserve">Хлеб пшеничный </t>
  </si>
  <si>
    <t>тк 11</t>
  </si>
  <si>
    <t>Винегрет овощной</t>
  </si>
  <si>
    <t>тк 38</t>
  </si>
  <si>
    <t>Солянка домашняя со сметаной</t>
  </si>
  <si>
    <t>тк39</t>
  </si>
  <si>
    <t>80/5</t>
  </si>
  <si>
    <t>тк 18</t>
  </si>
  <si>
    <t xml:space="preserve">Рис отварной </t>
  </si>
  <si>
    <t>Хлеб ржано-пшеничный</t>
  </si>
  <si>
    <t>День:       среда</t>
  </si>
  <si>
    <t>Неделя:    первая</t>
  </si>
  <si>
    <t>ттк 3</t>
  </si>
  <si>
    <t>Запеканка из творога со сгущенным молоком</t>
  </si>
  <si>
    <t>150/20</t>
  </si>
  <si>
    <t>тк 28</t>
  </si>
  <si>
    <t xml:space="preserve">Суп лапша домашняя с птицей </t>
  </si>
  <si>
    <t>250/25</t>
  </si>
  <si>
    <t>Хлеб пшеничный-"8 злаков"</t>
  </si>
  <si>
    <t>тк 40</t>
  </si>
  <si>
    <t>Напиток из плодов шиповника</t>
  </si>
  <si>
    <t>30-35%</t>
  </si>
  <si>
    <t>День:      четверг</t>
  </si>
  <si>
    <t>Овощи консервированные (кукуруза) порционно</t>
  </si>
  <si>
    <t>ттк 117</t>
  </si>
  <si>
    <t xml:space="preserve">Котлеты, рубленные из цыплят с маслом сливочным </t>
  </si>
  <si>
    <t>тк 35</t>
  </si>
  <si>
    <t>Картофельное пюре</t>
  </si>
  <si>
    <t>Хлеб ржаной йодированный "Дарницкий"</t>
  </si>
  <si>
    <t>тк 15</t>
  </si>
  <si>
    <t xml:space="preserve">Кофейный напиток с молоком </t>
  </si>
  <si>
    <r>
      <t>Обед</t>
    </r>
    <r>
      <rPr>
        <sz val="12"/>
        <rFont val="Times New Roman"/>
        <family val="1"/>
      </rPr>
      <t xml:space="preserve"> </t>
    </r>
  </si>
  <si>
    <t>ттк 153</t>
  </si>
  <si>
    <t>тк 17</t>
  </si>
  <si>
    <t>тк 45</t>
  </si>
  <si>
    <t>Плов по-узбекски</t>
  </si>
  <si>
    <t>День:      пятница</t>
  </si>
  <si>
    <t xml:space="preserve">тк 2 </t>
  </si>
  <si>
    <t>Каша гречневая рассыпчатая</t>
  </si>
  <si>
    <t>Хлеб пшеничный</t>
  </si>
  <si>
    <t>ттк 42</t>
  </si>
  <si>
    <t>Витаминизированный напиток "Валитек" ("Золотой шар")</t>
  </si>
  <si>
    <t>ВСЕГО  ЗА  ДЕНЬ:                                                льготная категория</t>
  </si>
  <si>
    <r>
      <t>День:</t>
    </r>
    <r>
      <rPr>
        <sz val="12"/>
        <rFont val="Times New Roman"/>
        <family val="1"/>
      </rPr>
      <t xml:space="preserve"> субботта</t>
    </r>
  </si>
  <si>
    <r>
      <t xml:space="preserve">Неделя: </t>
    </r>
    <r>
      <rPr>
        <sz val="12"/>
        <rFont val="Times New Roman"/>
        <family val="1"/>
      </rPr>
      <t>первая</t>
    </r>
  </si>
  <si>
    <t>тк 9</t>
  </si>
  <si>
    <r>
      <t>Обед</t>
    </r>
    <r>
      <rPr>
        <b/>
        <sz val="12"/>
        <rFont val="Times New Roman"/>
        <family val="1"/>
      </rPr>
      <t xml:space="preserve">                                                                                                     Итого:</t>
    </r>
  </si>
  <si>
    <t>ттк 13</t>
  </si>
  <si>
    <t>Суп картофельный с бобовыми</t>
  </si>
  <si>
    <t>тк 33</t>
  </si>
  <si>
    <t xml:space="preserve">Голубцы с мясом и рисом </t>
  </si>
  <si>
    <t>105/50</t>
  </si>
  <si>
    <t>Фрукт свежий (банан)</t>
  </si>
  <si>
    <t>День:        понедельник</t>
  </si>
  <si>
    <t>Неделя:    вторая</t>
  </si>
  <si>
    <t xml:space="preserve">Завтрак </t>
  </si>
  <si>
    <t>ттк 102</t>
  </si>
  <si>
    <t>Каша молочная «Дружба» с маслом сливочным</t>
  </si>
  <si>
    <t>200/10</t>
  </si>
  <si>
    <t>Сыр порционно</t>
  </si>
  <si>
    <t>ттк 119</t>
  </si>
  <si>
    <t xml:space="preserve">Салат из консервированных огурцов с луком </t>
  </si>
  <si>
    <t>ттк 18</t>
  </si>
  <si>
    <t>Свекольник со сметаной</t>
  </si>
  <si>
    <t>№436\04</t>
  </si>
  <si>
    <t>Жаркое по-домашнему</t>
  </si>
  <si>
    <t>50/150</t>
  </si>
  <si>
    <t>Хлеб пшеничный "8 злаков"</t>
  </si>
  <si>
    <t>тк 111</t>
  </si>
  <si>
    <t xml:space="preserve">Компот из яблок </t>
  </si>
  <si>
    <t>День:       вторник</t>
  </si>
  <si>
    <t>Неделя :  вторая</t>
  </si>
  <si>
    <t>тк 92</t>
  </si>
  <si>
    <t>Йогурт сливочный</t>
  </si>
  <si>
    <r>
      <t>Обед</t>
    </r>
    <r>
      <rPr>
        <b/>
        <sz val="12"/>
        <rFont val="Times New Roman"/>
        <family val="1"/>
      </rPr>
      <t xml:space="preserve">                                                                                                     </t>
    </r>
  </si>
  <si>
    <t>тткк 12</t>
  </si>
  <si>
    <t>Салат "Зимний"</t>
  </si>
  <si>
    <t>ттк 7</t>
  </si>
  <si>
    <t>Борщ из свежей капусты с картофелем со сметаной</t>
  </si>
  <si>
    <t>250 /10</t>
  </si>
  <si>
    <t>ттк 70</t>
  </si>
  <si>
    <t>Каша рисовая рассыпчатая с овощами</t>
  </si>
  <si>
    <t>Неделя:   вторая</t>
  </si>
  <si>
    <t>ттк 16</t>
  </si>
  <si>
    <t>Ватрушка царская (запеканка)</t>
  </si>
  <si>
    <t>Кофейный напиток с молоком</t>
  </si>
  <si>
    <t>ттк199\1</t>
  </si>
  <si>
    <t>тк 1</t>
  </si>
  <si>
    <t xml:space="preserve">Котлеты из говядины с маслом сливочным </t>
  </si>
  <si>
    <t>День:       четверг</t>
  </si>
  <si>
    <t>Раастегай</t>
  </si>
  <si>
    <t>тк 43</t>
  </si>
  <si>
    <t>Суп картофельный с мясными фрикадельками</t>
  </si>
  <si>
    <t>250/15</t>
  </si>
  <si>
    <t>ттк 259</t>
  </si>
  <si>
    <t>Плов из птицы</t>
  </si>
  <si>
    <t>тк 68</t>
  </si>
  <si>
    <t>Компот из апельсинов</t>
  </si>
  <si>
    <t>День:         пятница</t>
  </si>
  <si>
    <t>Неделя:     вторая</t>
  </si>
  <si>
    <t>Овощи консервированные ( горошек) порционно</t>
  </si>
  <si>
    <t>тк 22</t>
  </si>
  <si>
    <t>Рыба жареная (минтай) с маслом сливочным</t>
  </si>
  <si>
    <t xml:space="preserve">тк 3 </t>
  </si>
  <si>
    <t>Фрукт свежий (мандарин)</t>
  </si>
  <si>
    <t>ттк 149</t>
  </si>
  <si>
    <t>Салат "Несвижский"</t>
  </si>
  <si>
    <t>тк 108</t>
  </si>
  <si>
    <t>Суп с клецками</t>
  </si>
  <si>
    <t xml:space="preserve">Каша гречневая </t>
  </si>
  <si>
    <t>тк 19</t>
  </si>
  <si>
    <t>Напиток из яблок</t>
  </si>
  <si>
    <t>День: суббота</t>
  </si>
  <si>
    <t>Неделя:вторая</t>
  </si>
  <si>
    <t>ттк 122</t>
  </si>
  <si>
    <t>Тефтели из говядины с соусом</t>
  </si>
  <si>
    <t>80/50</t>
  </si>
  <si>
    <t>Рис отварной</t>
  </si>
  <si>
    <t>Чай с сахаром</t>
  </si>
  <si>
    <t>ттк 172\д</t>
  </si>
  <si>
    <t xml:space="preserve">Салат "Оригинальный" </t>
  </si>
  <si>
    <t>тк 82</t>
  </si>
  <si>
    <t>тк 63</t>
  </si>
  <si>
    <t>Биточки паровые (говядина) с маслом сливочным</t>
  </si>
  <si>
    <t>ттк 245</t>
  </si>
  <si>
    <t>А. И. Лунгу</t>
  </si>
  <si>
    <t xml:space="preserve">Суп овощной со сметаной </t>
  </si>
  <si>
    <t>ВСЕГО ЗАВТРАК И ОБЕД ЗА 10 ДНЕЙ</t>
  </si>
  <si>
    <t>Фрукт свежий (груша)</t>
  </si>
  <si>
    <t xml:space="preserve">Рагу овощное </t>
  </si>
  <si>
    <t>ттк 15</t>
  </si>
  <si>
    <t>ттк 182</t>
  </si>
  <si>
    <t>?????????</t>
  </si>
  <si>
    <t>Котлеты рыбные из горбуши</t>
  </si>
  <si>
    <t>ттк2/а</t>
  </si>
  <si>
    <t>Запеканка картофельная с мясом, с  маслом сливочным</t>
  </si>
  <si>
    <t xml:space="preserve">Напиток из клюквы </t>
  </si>
  <si>
    <t xml:space="preserve">ттк  5 </t>
  </si>
  <si>
    <t>Сок фруктовый разливной</t>
  </si>
  <si>
    <t>Какао "Несквик"</t>
  </si>
  <si>
    <t xml:space="preserve">тк 1 </t>
  </si>
  <si>
    <t>Котлета мясная с маслом сливочным</t>
  </si>
  <si>
    <r>
      <t xml:space="preserve"> </t>
    </r>
    <r>
      <rPr>
        <b/>
        <i/>
        <sz val="12"/>
        <rFont val="Times New Roman"/>
        <family val="1"/>
      </rPr>
      <t>в среднем за один день (завтрак и обед)              льготная категория</t>
    </r>
  </si>
  <si>
    <t xml:space="preserve">Гуляш из говядины </t>
  </si>
  <si>
    <t>75/50</t>
  </si>
  <si>
    <t>ттк 1/а</t>
  </si>
  <si>
    <t>Напиток из брусники</t>
  </si>
  <si>
    <t>Цена, руб.коп</t>
  </si>
  <si>
    <t xml:space="preserve">Яйцо отварное </t>
  </si>
  <si>
    <t>1шт</t>
  </si>
  <si>
    <t>ув.мол.</t>
  </si>
  <si>
    <t>Сыр (порционно)</t>
  </si>
  <si>
    <t xml:space="preserve">Котлета рыбная любительская из минтая с маслом сливочным </t>
  </si>
  <si>
    <t xml:space="preserve">Сердце тушеное в соусе </t>
  </si>
  <si>
    <t>ув.мол</t>
  </si>
  <si>
    <t>Каша гречневая рассыпчатая с луком</t>
  </si>
  <si>
    <t>новые цены</t>
  </si>
  <si>
    <t>ттк137</t>
  </si>
  <si>
    <t>Сезон:   весенне-летний</t>
  </si>
  <si>
    <t xml:space="preserve">Зразы рыбные с яйцом из минтая </t>
  </si>
  <si>
    <t>Винегрет с морской капустой</t>
  </si>
  <si>
    <t xml:space="preserve">Юшка гороховая с колбасой п/к </t>
  </si>
  <si>
    <t>Сосиска отварная с маслом сливочным</t>
  </si>
  <si>
    <t xml:space="preserve">Макаронные изделия отварные </t>
  </si>
  <si>
    <t>Фрукт свежий (апельсин)</t>
  </si>
  <si>
    <t>ВСЕГО  ЗА  ДЕНЬ:                                льготная категория</t>
  </si>
  <si>
    <t>50/5</t>
  </si>
  <si>
    <t xml:space="preserve">ВСЕГО  ЗА  ДЕНЬ:                         </t>
  </si>
  <si>
    <t xml:space="preserve">Макаронные изделия запеченные с сыром </t>
  </si>
  <si>
    <t>1 шт</t>
  </si>
  <si>
    <t>ув.м.</t>
  </si>
  <si>
    <t>Суп крестьянский  с крупой с мясом</t>
  </si>
  <si>
    <t>150/5</t>
  </si>
  <si>
    <t>Итого:</t>
  </si>
  <si>
    <r>
      <t>ВСЕГО ЗАВТРАК  ЗА 12 ДНЕЙ :</t>
    </r>
    <r>
      <rPr>
        <b/>
        <sz val="9"/>
        <rFont val="Times New Roman"/>
        <family val="1"/>
      </rPr>
      <t xml:space="preserve">                             </t>
    </r>
  </si>
  <si>
    <r>
      <t xml:space="preserve"> </t>
    </r>
    <r>
      <rPr>
        <b/>
        <i/>
        <sz val="12"/>
        <rFont val="Times New Roman"/>
        <family val="1"/>
      </rPr>
      <t>в среднем за один день (завтрак)</t>
    </r>
    <r>
      <rPr>
        <b/>
        <sz val="12"/>
        <rFont val="Times New Roman"/>
        <family val="1"/>
      </rPr>
      <t xml:space="preserve"> </t>
    </r>
  </si>
  <si>
    <t xml:space="preserve">ВСЕГО  ЗА  ДЕНЬ: </t>
  </si>
  <si>
    <t>ВСЕГО ОБЕД ЗА 12 ДНЕЙ:</t>
  </si>
  <si>
    <r>
      <t xml:space="preserve"> </t>
    </r>
    <r>
      <rPr>
        <b/>
        <i/>
        <sz val="12"/>
        <rFont val="Times New Roman"/>
        <family val="1"/>
      </rPr>
      <t xml:space="preserve">в среднем за один день (обед) </t>
    </r>
  </si>
  <si>
    <t xml:space="preserve">ВСЕГО  ЗА  ДЕНЬ:  </t>
  </si>
  <si>
    <t xml:space="preserve">ВСЕГО  ЗА  ДЕНЬ:                               </t>
  </si>
  <si>
    <t xml:space="preserve">ВСЕГО  ЗА  ДЕНЬ:                                           </t>
  </si>
  <si>
    <t xml:space="preserve">ВСЕГО  ЗА  ДЕНЬ:                                    </t>
  </si>
  <si>
    <t xml:space="preserve">ВСЕГО  ЗА  ДЕНЬ:                                         </t>
  </si>
  <si>
    <t xml:space="preserve">Суп овощной с помидорами со сметаной </t>
  </si>
  <si>
    <t xml:space="preserve">  (7 - 10 лет )</t>
  </si>
  <si>
    <t>Наименование продуктов</t>
  </si>
  <si>
    <t>Нормы в день в гр., мл., (нетто)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</si>
  <si>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</si>
  <si>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</si>
  <si>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</si>
  <si>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</si>
  <si>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</si>
  <si>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</si>
  <si>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</si>
  <si>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</si>
  <si>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</si>
  <si>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</si>
  <si>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Фактические нормы за 10 дней</t>
  </si>
  <si>
    <t>Фактические нормы   на 1 ребенка в день</t>
  </si>
  <si>
    <t>Отклонение                            +     -</t>
  </si>
  <si>
    <t>Мука пшеничная</t>
  </si>
  <si>
    <t>Крупа, бобовые</t>
  </si>
  <si>
    <t xml:space="preserve">   </t>
  </si>
  <si>
    <t>Макаронные изделия</t>
  </si>
  <si>
    <t>Картофель</t>
  </si>
  <si>
    <t>Овощи свежие, зелень</t>
  </si>
  <si>
    <t>Фрукты(плоды) свежие</t>
  </si>
  <si>
    <t>Фрукты (плоды) сух, шипов</t>
  </si>
  <si>
    <t>Соки, золотой шар</t>
  </si>
  <si>
    <t>Мясо говядина</t>
  </si>
  <si>
    <t>Цыплята охлажденные</t>
  </si>
  <si>
    <t>Рыба</t>
  </si>
  <si>
    <t>Колбасные изделия</t>
  </si>
  <si>
    <t>Молоко 3,2%</t>
  </si>
  <si>
    <t>Кисломолочные продукты</t>
  </si>
  <si>
    <t>Творог 9%</t>
  </si>
  <si>
    <t>Сыр</t>
  </si>
  <si>
    <t>Сметана 15%</t>
  </si>
  <si>
    <t>Масло сливочное</t>
  </si>
  <si>
    <t>Масло растительное</t>
  </si>
  <si>
    <t>Яйцо диетическое</t>
  </si>
  <si>
    <t>Сахар</t>
  </si>
  <si>
    <t>Кондитерские изделия</t>
  </si>
  <si>
    <t>Чай</t>
  </si>
  <si>
    <t>Какао</t>
  </si>
  <si>
    <t>Дрожжи сухие</t>
  </si>
  <si>
    <t>Соль</t>
  </si>
  <si>
    <t>Чай с сахаром, лимоном</t>
  </si>
  <si>
    <t>200/15/7</t>
  </si>
  <si>
    <t xml:space="preserve">ВСЕГО  ЗА  ДЕНЬ:                                 </t>
  </si>
  <si>
    <t xml:space="preserve">ВСЕГО  ЗА  ДЕНЬ:                                            </t>
  </si>
  <si>
    <t xml:space="preserve">ВСЕГО  ЗА  ДЕНЬ:                                        </t>
  </si>
  <si>
    <t>Начальник отдела общественного питания МАУ "КОПУСС"</t>
  </si>
  <si>
    <t>,</t>
  </si>
  <si>
    <t>Рассольник Ленинградскй со сметаной</t>
  </si>
  <si>
    <t>Йогурт</t>
  </si>
  <si>
    <t>№519/2004</t>
  </si>
  <si>
    <t>Картофель в молоке</t>
  </si>
  <si>
    <t>Рагу овощное с кабачками</t>
  </si>
  <si>
    <t>Фрукт свежий (яблоко)</t>
  </si>
  <si>
    <t>Овощи консервированные (горошек) порционно</t>
  </si>
  <si>
    <t>Салат оригинальный</t>
  </si>
  <si>
    <t xml:space="preserve">Икра кабачковая </t>
  </si>
  <si>
    <t>Овощи консервированные (помидоры) порционно</t>
  </si>
  <si>
    <t>Свекла отварная с маслом растительным</t>
  </si>
  <si>
    <t>Картофель тушеный с луком</t>
  </si>
  <si>
    <t>Салат "Степной"</t>
  </si>
  <si>
    <t>тк№43,          1997 2ч.</t>
  </si>
  <si>
    <t>Салат из секлы с сыром с маслом растительным</t>
  </si>
  <si>
    <t>Икра свекольная</t>
  </si>
  <si>
    <t>таб24</t>
  </si>
  <si>
    <t>Салат из свеклы с маслом растительным</t>
  </si>
  <si>
    <t>ттк29</t>
  </si>
  <si>
    <t>Напиток "Несквик"</t>
  </si>
  <si>
    <t>ттк118</t>
  </si>
  <si>
    <t>таб.24</t>
  </si>
  <si>
    <t>тк12</t>
  </si>
  <si>
    <t>тк2</t>
  </si>
  <si>
    <t>Компот из сухофруктов</t>
  </si>
  <si>
    <t>тк6</t>
  </si>
  <si>
    <t>Сезон:   осенне зимний</t>
  </si>
  <si>
    <t>тк172</t>
  </si>
  <si>
    <t>Салат "Заря"</t>
  </si>
  <si>
    <t>ттк10</t>
  </si>
  <si>
    <t xml:space="preserve">Суп лапша домашняя с мясом </t>
  </si>
  <si>
    <t>Котлеты рыбные ( минтай)</t>
  </si>
  <si>
    <t>ттк 265</t>
  </si>
  <si>
    <t xml:space="preserve">ВСЕГО  ЗА  ДЕНЬ:                                             </t>
  </si>
  <si>
    <t xml:space="preserve">ВСЕГО  ЗА  ДЕНЬ:                                                </t>
  </si>
  <si>
    <t>тк294</t>
  </si>
  <si>
    <t xml:space="preserve">Зразы рыбные с яйцом ( минтай) </t>
  </si>
  <si>
    <t>тк29</t>
  </si>
  <si>
    <t>ттк142</t>
  </si>
  <si>
    <t>тк 148</t>
  </si>
  <si>
    <t xml:space="preserve">Котлеты Хмельницкие с маслом сливочным </t>
  </si>
  <si>
    <t>тк№25Д</t>
  </si>
  <si>
    <t>Салат "Витаминный"</t>
  </si>
  <si>
    <t>тк35Д</t>
  </si>
  <si>
    <t>Салат из свеклы и моркови</t>
  </si>
  <si>
    <t>Итого за 12 дней</t>
  </si>
  <si>
    <t xml:space="preserve">             </t>
  </si>
  <si>
    <t>З.А.Слотюк</t>
  </si>
  <si>
    <t>Технолог отдела общественного питания</t>
  </si>
  <si>
    <t>И.И.Корниенко</t>
  </si>
  <si>
    <t>тк4</t>
  </si>
  <si>
    <t>тк30</t>
  </si>
  <si>
    <t>тк5</t>
  </si>
  <si>
    <t xml:space="preserve"> И.О.Начальник отдела общественного питания</t>
  </si>
  <si>
    <t>Итого  в среднем за 1 день</t>
  </si>
  <si>
    <t>ттк136</t>
  </si>
  <si>
    <t>ттк104</t>
  </si>
  <si>
    <t>ттк103</t>
  </si>
  <si>
    <t>Фрукт свежий(банан)</t>
  </si>
  <si>
    <t xml:space="preserve">Фрукт свежий(апельсин) </t>
  </si>
  <si>
    <t>для учащихся 5-11классов</t>
  </si>
  <si>
    <t>Печенье фасованное</t>
  </si>
  <si>
    <t>Фрукт свежий(апельсин)</t>
  </si>
  <si>
    <t xml:space="preserve">Фрукт свежий (яблоко) </t>
  </si>
  <si>
    <t xml:space="preserve">старое Накопительная ведомость за 10 дней </t>
  </si>
  <si>
    <t>Рагу из говядины</t>
  </si>
  <si>
    <t xml:space="preserve">Итого </t>
  </si>
  <si>
    <t xml:space="preserve">Картофельное пюре </t>
  </si>
  <si>
    <t>День:         четверг</t>
  </si>
  <si>
    <t xml:space="preserve">Технолог отдела общественного питания </t>
  </si>
  <si>
    <r>
      <t xml:space="preserve">* Используемая литература:  </t>
    </r>
    <r>
      <rPr>
        <sz val="10"/>
        <rFont val="Arial"/>
        <family val="2"/>
      </rPr>
      <t xml:space="preserve">- И.М. Скурихин, В.А. Тутельян (таблицы химического состава и калорийности российских продуктов питания); </t>
    </r>
  </si>
  <si>
    <t xml:space="preserve">специализированные, обогащённые незаменимыми ингредиентами пищевые продукты: соль пищевую йодированную, муку пшенич. в/ с, молоко, </t>
  </si>
  <si>
    <t>тк10</t>
  </si>
  <si>
    <t>День:     понедельник</t>
  </si>
  <si>
    <t>для обучающихся 1-4 классов</t>
  </si>
  <si>
    <t xml:space="preserve">ВСЕГО ЗАВТРАК  ЗА 10 ДНЕЙ :                             </t>
  </si>
  <si>
    <t xml:space="preserve">Ватрушка Царская (запеканка) </t>
  </si>
  <si>
    <t xml:space="preserve">Напиток кофейный с молоком  </t>
  </si>
  <si>
    <t>ттк232</t>
  </si>
  <si>
    <t>День:      среда</t>
  </si>
  <si>
    <t>тк90</t>
  </si>
  <si>
    <t xml:space="preserve">Чай с сахаром </t>
  </si>
  <si>
    <t>Хлеб "Пшеничный" йодированный в/с</t>
  </si>
  <si>
    <t xml:space="preserve">  </t>
  </si>
  <si>
    <t>Хлеб  ржаной"Дарницкий"</t>
  </si>
  <si>
    <t>ттк258</t>
  </si>
  <si>
    <t>ттк459</t>
  </si>
  <si>
    <t>Чай с сахаром и лимоном</t>
  </si>
  <si>
    <t>тк27</t>
  </si>
  <si>
    <t>Каша гречневая с луком</t>
  </si>
  <si>
    <t>ттк70</t>
  </si>
  <si>
    <t>скур.т8</t>
  </si>
  <si>
    <t>ттк134</t>
  </si>
  <si>
    <t>Какао  с витаминами</t>
  </si>
  <si>
    <t>Витамины, мг</t>
  </si>
  <si>
    <t>Са</t>
  </si>
  <si>
    <t>Mg</t>
  </si>
  <si>
    <t>P</t>
  </si>
  <si>
    <t>Fe</t>
  </si>
  <si>
    <t>B1</t>
  </si>
  <si>
    <t>C</t>
  </si>
  <si>
    <t>Минеральн. вещ-ва, мг</t>
  </si>
  <si>
    <t>ттк453</t>
  </si>
  <si>
    <t>Гуляш из  отварной говядины</t>
  </si>
  <si>
    <t>ттк204</t>
  </si>
  <si>
    <t>Рыба(горбуша)запеченая с сыром</t>
  </si>
  <si>
    <t>Батон столовый</t>
  </si>
  <si>
    <t>Каша рисовая рассып.  с овощами на масле сл.</t>
  </si>
  <si>
    <t>Запеканка творожная со сгущенным молоком</t>
  </si>
  <si>
    <t>Фрукты свежие(яблоко)</t>
  </si>
  <si>
    <t>ттк265</t>
  </si>
  <si>
    <t>ттк151</t>
  </si>
  <si>
    <t>Йогурт фруктовый(живые культуры)</t>
  </si>
  <si>
    <t>ттк438</t>
  </si>
  <si>
    <t>Салат "Школьный"</t>
  </si>
  <si>
    <t xml:space="preserve"> Кнели из птицы с соусом</t>
  </si>
  <si>
    <t>ттк403</t>
  </si>
  <si>
    <t>таб.8      Скурихин</t>
  </si>
  <si>
    <t>Икра кабачковая (пром.)</t>
  </si>
  <si>
    <t>Овощи свежие (огурец) порционно с зеленью</t>
  </si>
  <si>
    <t>ттк39</t>
  </si>
  <si>
    <t>ттк243</t>
  </si>
  <si>
    <t>60/2</t>
  </si>
  <si>
    <t>Фрукты свежие( мандарины)</t>
  </si>
  <si>
    <t>таб.9      Скурихин</t>
  </si>
  <si>
    <t>пищевых продуктов, приложение 11  СанПиН 2.3/2.4.3590-20)</t>
  </si>
  <si>
    <t xml:space="preserve">консервы  овощные, сок в ассортименте, хлеб пшеничный  йодированный, хлеб с ламинариями. </t>
  </si>
  <si>
    <t>№ рецептуры</t>
  </si>
  <si>
    <t>ттк6</t>
  </si>
  <si>
    <t>Омлет натуральный</t>
  </si>
  <si>
    <t>B2</t>
  </si>
  <si>
    <t>D,мкг</t>
  </si>
  <si>
    <t>К</t>
  </si>
  <si>
    <t>A,мкг     рет.</t>
  </si>
  <si>
    <r>
      <t>Йод</t>
    </r>
    <r>
      <rPr>
        <b/>
        <sz val="10"/>
        <rFont val="Times New Roman"/>
        <family val="1"/>
      </rPr>
      <t>,мкг</t>
    </r>
  </si>
  <si>
    <t>Se,        мкг</t>
  </si>
  <si>
    <t>F,        мкг</t>
  </si>
  <si>
    <t>Фрукты свежие(мандарины)</t>
  </si>
  <si>
    <t>Сок  фруктовый с трубочкой</t>
  </si>
  <si>
    <t xml:space="preserve">1 вариант </t>
  </si>
  <si>
    <t xml:space="preserve">2 вариант </t>
  </si>
  <si>
    <t>Каша молочная рисовая с маслом сл.</t>
  </si>
  <si>
    <t>День:     вторник</t>
  </si>
  <si>
    <t>Какао  с витаминами "Витошка"</t>
  </si>
  <si>
    <t xml:space="preserve">Напиток кофейный  с молоком  </t>
  </si>
  <si>
    <t>Отвар из смеси сухофруктов</t>
  </si>
  <si>
    <t>Яйцо отварное</t>
  </si>
  <si>
    <t>Чай с грушей и апельсином</t>
  </si>
  <si>
    <t>Салат "Уральский"</t>
  </si>
  <si>
    <t>ттк516</t>
  </si>
  <si>
    <t>таб.6      Скурихин</t>
  </si>
  <si>
    <t>Салат из свежих огурцов с луком</t>
  </si>
  <si>
    <t>тк16</t>
  </si>
  <si>
    <t xml:space="preserve">Овощи свежие (помидор) порционно </t>
  </si>
  <si>
    <t>тк27/1</t>
  </si>
  <si>
    <t>ттк37</t>
  </si>
  <si>
    <t>ттк110</t>
  </si>
  <si>
    <t xml:space="preserve">Котлета рубленая из птицы(филе)  </t>
  </si>
  <si>
    <t>ттк117</t>
  </si>
  <si>
    <t>Гуляш из птицы в соусе молочном</t>
  </si>
  <si>
    <t>ттк523</t>
  </si>
  <si>
    <t>ттк434</t>
  </si>
  <si>
    <r>
      <t xml:space="preserve">Тефтели из говядины с рисом </t>
    </r>
    <r>
      <rPr>
        <sz val="10"/>
        <rFont val="Times New Roman"/>
        <family val="1"/>
      </rPr>
      <t>с соусом томатным</t>
    </r>
  </si>
  <si>
    <t>Кисель "Витошка"</t>
  </si>
  <si>
    <t>Сырники из творога со сгущенным молоком</t>
  </si>
  <si>
    <t>ттк459/1</t>
  </si>
  <si>
    <r>
      <t>Напиток "таежный"(</t>
    </r>
    <r>
      <rPr>
        <sz val="10"/>
        <rFont val="Times New Roman"/>
        <family val="1"/>
      </rPr>
      <t>чай с брусникой</t>
    </r>
    <r>
      <rPr>
        <sz val="14"/>
        <rFont val="Times New Roman"/>
        <family val="1"/>
      </rPr>
      <t>)</t>
    </r>
  </si>
  <si>
    <t>ттк121/1</t>
  </si>
  <si>
    <t>Печень по-строгановски</t>
  </si>
  <si>
    <t>Овощи свежие (помидор) порционно</t>
  </si>
  <si>
    <t>Ризотто школьное</t>
  </si>
  <si>
    <t>ттк319</t>
  </si>
  <si>
    <t xml:space="preserve">Овощи свежие (огурец) порционно </t>
  </si>
  <si>
    <t>Овощи свежие (огурец) порционно</t>
  </si>
  <si>
    <t>Запеканка рисовая с творогом со сгущенным молоком</t>
  </si>
  <si>
    <t>тк174</t>
  </si>
  <si>
    <r>
      <t>Напиток "Здоровье"</t>
    </r>
    <r>
      <rPr>
        <sz val="12"/>
        <rFont val="Times New Roman"/>
        <family val="1"/>
      </rPr>
      <t>(чай с шиповн.)</t>
    </r>
  </si>
  <si>
    <t>Плов  из птицы (филе)</t>
  </si>
  <si>
    <r>
      <t xml:space="preserve">таб.9     </t>
    </r>
    <r>
      <rPr>
        <sz val="8"/>
        <rFont val="Times New Roman"/>
        <family val="1"/>
      </rPr>
      <t xml:space="preserve"> Скурихин</t>
    </r>
  </si>
  <si>
    <r>
      <t xml:space="preserve">таб.8     </t>
    </r>
    <r>
      <rPr>
        <sz val="8"/>
        <rFont val="Times New Roman"/>
        <family val="1"/>
      </rPr>
      <t xml:space="preserve"> Скурихин</t>
    </r>
  </si>
  <si>
    <r>
      <t>Хлеб  северный (</t>
    </r>
    <r>
      <rPr>
        <sz val="12"/>
        <rFont val="Times New Roman"/>
        <family val="1"/>
      </rPr>
      <t>с ламинариями)</t>
    </r>
  </si>
  <si>
    <t>150/10</t>
  </si>
  <si>
    <r>
      <rPr>
        <sz val="9"/>
        <rFont val="Times New Roman"/>
        <family val="1"/>
      </rPr>
      <t xml:space="preserve">таб.9  </t>
    </r>
    <r>
      <rPr>
        <sz val="14"/>
        <rFont val="Times New Roman"/>
        <family val="1"/>
      </rPr>
      <t xml:space="preserve">   </t>
    </r>
    <r>
      <rPr>
        <sz val="8"/>
        <rFont val="Times New Roman"/>
        <family val="1"/>
      </rPr>
      <t xml:space="preserve"> Скурихин</t>
    </r>
  </si>
  <si>
    <r>
      <t>Тефтели из говядины с рисом и</t>
    </r>
    <r>
      <rPr>
        <sz val="10"/>
        <rFont val="Times New Roman"/>
        <family val="1"/>
      </rPr>
      <t xml:space="preserve"> соусом томатным</t>
    </r>
  </si>
  <si>
    <t>Сезон:   осенне-зимний</t>
  </si>
  <si>
    <t>Котлета "Золотая рыбка"(минтай+цыплята)</t>
  </si>
  <si>
    <t>Бутерброд(батон) с колбасой п/к</t>
  </si>
  <si>
    <t>Каша пшенная молочная  с маслом сл.</t>
  </si>
  <si>
    <t>Ватрушка с творогом</t>
  </si>
  <si>
    <t>ттк320</t>
  </si>
  <si>
    <t>Какао  "Хрутка"</t>
  </si>
  <si>
    <t>тк302</t>
  </si>
  <si>
    <t>Каша ячневая вязкая</t>
  </si>
  <si>
    <t>Бутерброд(батон) с колбасой п/к  и сыром твердых сортов</t>
  </si>
  <si>
    <t>Бутерброд(батон) с  сыром твердых сортов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</si>
</sst>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&quot;р.&quot;"/>
    <numFmt numFmtId="183" formatCode="#,##0.000"/>
    <numFmt numFmtId="184" formatCode="#,##0.0"/>
    <numFmt numFmtId="185" formatCode="[$-FC19]d\ mmmm\ yyyy\ &quot;г.&quot;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8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/>
      <right>
        <color indexed="63"/>
      </right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5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516">
    <xf numFmtId="0" fontId="0" fillId="0" borderId="0" xfId="0" applyFont="1" applyAlignment="1">
      <alignment/>
    </xf>
    <xf numFmtId="0" fontId="3" fillId="0" borderId="0" xfId="53" applyFont="1">
      <alignment/>
      <protection/>
    </xf>
    <xf numFmtId="1" fontId="3" fillId="0" borderId="0" xfId="53" applyNumberFormat="1" applyFont="1">
      <alignment/>
      <protection/>
    </xf>
    <xf numFmtId="2" fontId="3" fillId="0" borderId="0" xfId="53" applyNumberFormat="1" applyFont="1">
      <alignment/>
      <protection/>
    </xf>
    <xf numFmtId="0" fontId="4" fillId="0" borderId="0" xfId="53" applyFont="1">
      <alignment/>
      <protection/>
    </xf>
    <xf numFmtId="0" fontId="4" fillId="0" borderId="0" xfId="53" applyFont="1" applyBorder="1">
      <alignment/>
      <protection/>
    </xf>
    <xf numFmtId="0" fontId="2" fillId="0" borderId="0" xfId="53">
      <alignment/>
      <protection/>
    </xf>
    <xf numFmtId="0" fontId="5" fillId="0" borderId="0" xfId="53" applyFont="1">
      <alignment/>
      <protection/>
    </xf>
    <xf numFmtId="1" fontId="5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0" fontId="6" fillId="0" borderId="0" xfId="53" applyFont="1">
      <alignment/>
      <protection/>
    </xf>
    <xf numFmtId="1" fontId="6" fillId="0" borderId="0" xfId="53" applyNumberFormat="1" applyFont="1">
      <alignment/>
      <protection/>
    </xf>
    <xf numFmtId="2" fontId="6" fillId="0" borderId="0" xfId="53" applyNumberFormat="1" applyFont="1">
      <alignment/>
      <protection/>
    </xf>
    <xf numFmtId="0" fontId="7" fillId="0" borderId="0" xfId="53" applyFont="1">
      <alignment/>
      <protection/>
    </xf>
    <xf numFmtId="0" fontId="2" fillId="0" borderId="0" xfId="53" applyFont="1">
      <alignment/>
      <protection/>
    </xf>
    <xf numFmtId="0" fontId="2" fillId="0" borderId="0" xfId="53" applyFont="1" applyBorder="1">
      <alignment/>
      <protection/>
    </xf>
    <xf numFmtId="0" fontId="8" fillId="0" borderId="0" xfId="53" applyFont="1" applyAlignment="1">
      <alignment horizontal="left"/>
      <protection/>
    </xf>
    <xf numFmtId="2" fontId="2" fillId="0" borderId="0" xfId="53" applyNumberFormat="1">
      <alignment/>
      <protection/>
    </xf>
    <xf numFmtId="1" fontId="2" fillId="0" borderId="0" xfId="53" applyNumberFormat="1">
      <alignment/>
      <protection/>
    </xf>
    <xf numFmtId="0" fontId="9" fillId="0" borderId="0" xfId="53" applyFont="1">
      <alignment/>
      <protection/>
    </xf>
    <xf numFmtId="0" fontId="10" fillId="0" borderId="0" xfId="53" applyFont="1">
      <alignment/>
      <protection/>
    </xf>
    <xf numFmtId="0" fontId="11" fillId="0" borderId="10" xfId="53" applyFont="1" applyBorder="1" applyAlignment="1">
      <alignment horizontal="center" vertical="top" wrapText="1"/>
      <protection/>
    </xf>
    <xf numFmtId="2" fontId="11" fillId="0" borderId="10" xfId="53" applyNumberFormat="1" applyFont="1" applyBorder="1" applyAlignment="1">
      <alignment horizontal="center" vertical="top" wrapText="1"/>
      <protection/>
    </xf>
    <xf numFmtId="0" fontId="11" fillId="0" borderId="11" xfId="53" applyFont="1" applyBorder="1" applyAlignment="1">
      <alignment horizontal="center" vertical="top" wrapText="1"/>
      <protection/>
    </xf>
    <xf numFmtId="2" fontId="11" fillId="0" borderId="11" xfId="53" applyNumberFormat="1" applyFont="1" applyBorder="1" applyAlignment="1">
      <alignment horizontal="center" vertical="top" wrapText="1"/>
      <protection/>
    </xf>
    <xf numFmtId="0" fontId="2" fillId="0" borderId="0" xfId="53" applyBorder="1">
      <alignment/>
      <protection/>
    </xf>
    <xf numFmtId="0" fontId="12" fillId="0" borderId="12" xfId="53" applyFont="1" applyBorder="1" applyAlignment="1">
      <alignment vertical="center"/>
      <protection/>
    </xf>
    <xf numFmtId="0" fontId="12" fillId="0" borderId="13" xfId="53" applyFont="1" applyBorder="1" applyAlignment="1">
      <alignment vertical="center"/>
      <protection/>
    </xf>
    <xf numFmtId="2" fontId="12" fillId="0" borderId="11" xfId="53" applyNumberFormat="1" applyFont="1" applyBorder="1" applyAlignment="1">
      <alignment horizontal="center" vertical="top" wrapText="1"/>
      <protection/>
    </xf>
    <xf numFmtId="2" fontId="2" fillId="0" borderId="0" xfId="53" applyNumberFormat="1" applyFont="1">
      <alignment/>
      <protection/>
    </xf>
    <xf numFmtId="0" fontId="8" fillId="0" borderId="11" xfId="53" applyFont="1" applyBorder="1" applyAlignment="1">
      <alignment horizontal="center" vertical="top" wrapText="1"/>
      <protection/>
    </xf>
    <xf numFmtId="0" fontId="8" fillId="0" borderId="14" xfId="53" applyFont="1" applyBorder="1" applyAlignment="1">
      <alignment horizontal="right" vertical="top" wrapText="1"/>
      <protection/>
    </xf>
    <xf numFmtId="0" fontId="13" fillId="0" borderId="11" xfId="53" applyFont="1" applyBorder="1" applyAlignment="1">
      <alignment horizontal="center" vertical="top" wrapText="1"/>
      <protection/>
    </xf>
    <xf numFmtId="2" fontId="14" fillId="0" borderId="11" xfId="53" applyNumberFormat="1" applyFont="1" applyBorder="1" applyAlignment="1">
      <alignment horizontal="center" vertical="top" wrapText="1"/>
      <protection/>
    </xf>
    <xf numFmtId="2" fontId="15" fillId="0" borderId="0" xfId="53" applyNumberFormat="1" applyFont="1" applyBorder="1" applyAlignment="1">
      <alignment horizontal="center" vertical="top" wrapText="1"/>
      <protection/>
    </xf>
    <xf numFmtId="172" fontId="10" fillId="0" borderId="0" xfId="53" applyNumberFormat="1" applyFont="1" applyBorder="1" applyAlignment="1">
      <alignment horizontal="center" vertical="top" wrapText="1"/>
      <protection/>
    </xf>
    <xf numFmtId="172" fontId="2" fillId="0" borderId="0" xfId="53" applyNumberFormat="1" applyFont="1">
      <alignment/>
      <protection/>
    </xf>
    <xf numFmtId="1" fontId="12" fillId="0" borderId="0" xfId="53" applyNumberFormat="1" applyFont="1" applyBorder="1" applyAlignment="1">
      <alignment horizontal="center" vertical="top" wrapText="1"/>
      <protection/>
    </xf>
    <xf numFmtId="2" fontId="12" fillId="0" borderId="0" xfId="53" applyNumberFormat="1" applyFont="1" applyBorder="1" applyAlignment="1">
      <alignment horizontal="center" vertical="top" wrapText="1"/>
      <protection/>
    </xf>
    <xf numFmtId="2" fontId="11" fillId="0" borderId="0" xfId="53" applyNumberFormat="1" applyFont="1" applyBorder="1" applyAlignment="1">
      <alignment horizontal="center" vertical="top" wrapText="1"/>
      <protection/>
    </xf>
    <xf numFmtId="2" fontId="14" fillId="0" borderId="0" xfId="53" applyNumberFormat="1" applyFont="1" applyBorder="1" applyAlignment="1">
      <alignment horizontal="center" vertical="top" wrapText="1"/>
      <protection/>
    </xf>
    <xf numFmtId="0" fontId="14" fillId="0" borderId="0" xfId="53" applyFont="1" applyBorder="1" applyAlignment="1">
      <alignment horizontal="center" vertical="top" wrapText="1"/>
      <protection/>
    </xf>
    <xf numFmtId="1" fontId="14" fillId="0" borderId="0" xfId="53" applyNumberFormat="1" applyFont="1" applyBorder="1" applyAlignment="1">
      <alignment horizontal="center" vertical="top" wrapText="1"/>
      <protection/>
    </xf>
    <xf numFmtId="0" fontId="12" fillId="0" borderId="0" xfId="53" applyFont="1" applyBorder="1" applyAlignment="1">
      <alignment horizontal="center" vertical="top" wrapText="1"/>
      <protection/>
    </xf>
    <xf numFmtId="0" fontId="2" fillId="32" borderId="0" xfId="53" applyFont="1" applyFill="1">
      <alignment/>
      <protection/>
    </xf>
    <xf numFmtId="0" fontId="2" fillId="33" borderId="0" xfId="53" applyFont="1" applyFill="1">
      <alignment/>
      <protection/>
    </xf>
    <xf numFmtId="0" fontId="2" fillId="33" borderId="0" xfId="53" applyFont="1" applyFill="1" applyBorder="1">
      <alignment/>
      <protection/>
    </xf>
    <xf numFmtId="0" fontId="2" fillId="33" borderId="0" xfId="53" applyFill="1">
      <alignment/>
      <protection/>
    </xf>
    <xf numFmtId="0" fontId="17" fillId="0" borderId="0" xfId="53" applyFont="1" applyBorder="1">
      <alignment/>
      <protection/>
    </xf>
    <xf numFmtId="2" fontId="10" fillId="0" borderId="11" xfId="53" applyNumberFormat="1" applyFont="1" applyBorder="1" applyAlignment="1">
      <alignment horizontal="center" vertical="top" wrapText="1"/>
      <protection/>
    </xf>
    <xf numFmtId="1" fontId="9" fillId="0" borderId="0" xfId="53" applyNumberFormat="1" applyFont="1">
      <alignment/>
      <protection/>
    </xf>
    <xf numFmtId="2" fontId="9" fillId="0" borderId="0" xfId="53" applyNumberFormat="1" applyFont="1">
      <alignment/>
      <protection/>
    </xf>
    <xf numFmtId="2" fontId="18" fillId="0" borderId="0" xfId="53" applyNumberFormat="1" applyFont="1" applyFill="1" applyBorder="1" applyAlignment="1">
      <alignment horizontal="center" vertical="top" wrapText="1"/>
      <protection/>
    </xf>
    <xf numFmtId="1" fontId="13" fillId="0" borderId="11" xfId="53" applyNumberFormat="1" applyFont="1" applyBorder="1" applyAlignment="1">
      <alignment horizontal="center" vertical="top" wrapText="1"/>
      <protection/>
    </xf>
    <xf numFmtId="2" fontId="16" fillId="0" borderId="0" xfId="53" applyNumberFormat="1" applyFont="1" applyFill="1" applyBorder="1" applyAlignment="1">
      <alignment horizontal="center" vertical="top" wrapText="1"/>
      <protection/>
    </xf>
    <xf numFmtId="0" fontId="2" fillId="32" borderId="0" xfId="53" applyFill="1" applyBorder="1">
      <alignment/>
      <protection/>
    </xf>
    <xf numFmtId="0" fontId="12" fillId="0" borderId="0" xfId="53" applyFont="1" applyBorder="1" applyAlignment="1">
      <alignment horizontal="left" vertical="center" wrapText="1"/>
      <protection/>
    </xf>
    <xf numFmtId="2" fontId="10" fillId="0" borderId="0" xfId="53" applyNumberFormat="1" applyFont="1" applyBorder="1" applyAlignment="1">
      <alignment horizontal="center" vertical="top" wrapText="1"/>
      <protection/>
    </xf>
    <xf numFmtId="2" fontId="16" fillId="0" borderId="0" xfId="53" applyNumberFormat="1" applyFont="1" applyBorder="1" applyAlignment="1">
      <alignment horizontal="center" vertical="top" wrapText="1"/>
      <protection/>
    </xf>
    <xf numFmtId="1" fontId="4" fillId="0" borderId="0" xfId="53" applyNumberFormat="1" applyFont="1">
      <alignment/>
      <protection/>
    </xf>
    <xf numFmtId="2" fontId="4" fillId="0" borderId="0" xfId="53" applyNumberFormat="1" applyFont="1">
      <alignment/>
      <protection/>
    </xf>
    <xf numFmtId="0" fontId="11" fillId="0" borderId="12" xfId="53" applyFont="1" applyBorder="1" applyAlignment="1">
      <alignment horizontal="center" vertical="top" wrapText="1"/>
      <protection/>
    </xf>
    <xf numFmtId="0" fontId="11" fillId="0" borderId="15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12" fillId="0" borderId="13" xfId="53" applyFont="1" applyBorder="1" applyAlignment="1">
      <alignment horizontal="left" vertical="center"/>
      <protection/>
    </xf>
    <xf numFmtId="0" fontId="11" fillId="0" borderId="0" xfId="53" applyFont="1">
      <alignment/>
      <protection/>
    </xf>
    <xf numFmtId="0" fontId="8" fillId="0" borderId="0" xfId="53" applyFont="1" applyBorder="1" applyAlignment="1">
      <alignment horizontal="center" vertical="top" wrapText="1"/>
      <protection/>
    </xf>
    <xf numFmtId="1" fontId="11" fillId="0" borderId="0" xfId="53" applyNumberFormat="1" applyFont="1">
      <alignment/>
      <protection/>
    </xf>
    <xf numFmtId="2" fontId="11" fillId="0" borderId="0" xfId="53" applyNumberFormat="1" applyFont="1">
      <alignment/>
      <protection/>
    </xf>
    <xf numFmtId="0" fontId="9" fillId="0" borderId="0" xfId="53" applyFont="1" applyAlignment="1">
      <alignment horizontal="left"/>
      <protection/>
    </xf>
    <xf numFmtId="2" fontId="2" fillId="32" borderId="0" xfId="53" applyNumberFormat="1" applyFill="1">
      <alignment/>
      <protection/>
    </xf>
    <xf numFmtId="1" fontId="2" fillId="32" borderId="0" xfId="53" applyNumberFormat="1" applyFill="1">
      <alignment/>
      <protection/>
    </xf>
    <xf numFmtId="0" fontId="12" fillId="0" borderId="12" xfId="53" applyFont="1" applyBorder="1" applyAlignment="1">
      <alignment vertical="center" wrapText="1"/>
      <protection/>
    </xf>
    <xf numFmtId="0" fontId="12" fillId="0" borderId="16" xfId="53" applyFont="1" applyBorder="1" applyAlignment="1">
      <alignment vertical="center" wrapText="1"/>
      <protection/>
    </xf>
    <xf numFmtId="0" fontId="11" fillId="0" borderId="0" xfId="53" applyFont="1" applyBorder="1" applyAlignment="1">
      <alignment horizontal="left" vertical="center" wrapText="1"/>
      <protection/>
    </xf>
    <xf numFmtId="172" fontId="16" fillId="0" borderId="0" xfId="53" applyNumberFormat="1" applyFont="1" applyBorder="1" applyAlignment="1">
      <alignment horizontal="center" vertical="top" wrapText="1"/>
      <protection/>
    </xf>
    <xf numFmtId="2" fontId="13" fillId="0" borderId="0" xfId="53" applyNumberFormat="1" applyFont="1" applyFill="1" applyBorder="1" applyAlignment="1">
      <alignment horizontal="center" vertical="top" wrapText="1"/>
      <protection/>
    </xf>
    <xf numFmtId="2" fontId="12" fillId="0" borderId="0" xfId="53" applyNumberFormat="1" applyFont="1" applyFill="1" applyBorder="1" applyAlignment="1">
      <alignment horizontal="center" vertical="top" wrapText="1"/>
      <protection/>
    </xf>
    <xf numFmtId="2" fontId="8" fillId="0" borderId="0" xfId="53" applyNumberFormat="1" applyFont="1" applyFill="1" applyBorder="1" applyAlignment="1">
      <alignment horizontal="center" vertical="top" wrapText="1"/>
      <protection/>
    </xf>
    <xf numFmtId="1" fontId="10" fillId="0" borderId="0" xfId="53" applyNumberFormat="1" applyFont="1" applyBorder="1" applyAlignment="1">
      <alignment horizontal="center" vertical="top" wrapText="1"/>
      <protection/>
    </xf>
    <xf numFmtId="1" fontId="11" fillId="0" borderId="0" xfId="53" applyNumberFormat="1" applyFont="1" applyBorder="1" applyAlignment="1">
      <alignment horizontal="center" vertical="top" wrapText="1"/>
      <protection/>
    </xf>
    <xf numFmtId="172" fontId="11" fillId="0" borderId="0" xfId="53" applyNumberFormat="1" applyFont="1" applyBorder="1" applyAlignment="1">
      <alignment horizontal="center" vertical="top" wrapText="1"/>
      <protection/>
    </xf>
    <xf numFmtId="0" fontId="10" fillId="0" borderId="0" xfId="53" applyFont="1" applyBorder="1" applyAlignment="1">
      <alignment vertical="top" wrapText="1"/>
      <protection/>
    </xf>
    <xf numFmtId="0" fontId="10" fillId="0" borderId="0" xfId="53" applyFont="1" applyBorder="1" applyAlignment="1">
      <alignment horizontal="center" vertical="top" wrapText="1"/>
      <protection/>
    </xf>
    <xf numFmtId="0" fontId="10" fillId="0" borderId="0" xfId="53" applyNumberFormat="1" applyFont="1" applyBorder="1" applyAlignment="1">
      <alignment horizontal="center" vertical="top" wrapText="1"/>
      <protection/>
    </xf>
    <xf numFmtId="0" fontId="10" fillId="0" borderId="12" xfId="53" applyFont="1" applyBorder="1" applyAlignment="1">
      <alignment vertical="center"/>
      <protection/>
    </xf>
    <xf numFmtId="0" fontId="10" fillId="0" borderId="13" xfId="53" applyFont="1" applyBorder="1" applyAlignment="1">
      <alignment vertical="center"/>
      <protection/>
    </xf>
    <xf numFmtId="2" fontId="20" fillId="0" borderId="11" xfId="53" applyNumberFormat="1" applyFont="1" applyBorder="1" applyAlignment="1">
      <alignment horizontal="center" vertical="center" wrapText="1"/>
      <protection/>
    </xf>
    <xf numFmtId="2" fontId="11" fillId="0" borderId="11" xfId="53" applyNumberFormat="1" applyFont="1" applyBorder="1" applyAlignment="1">
      <alignment horizontal="center" vertical="center" wrapText="1"/>
      <protection/>
    </xf>
    <xf numFmtId="0" fontId="10" fillId="0" borderId="12" xfId="53" applyFont="1" applyBorder="1" applyAlignment="1">
      <alignment horizontal="left" vertical="center"/>
      <protection/>
    </xf>
    <xf numFmtId="0" fontId="10" fillId="0" borderId="13" xfId="53" applyFont="1" applyBorder="1" applyAlignment="1">
      <alignment horizontal="justify" vertical="center"/>
      <protection/>
    </xf>
    <xf numFmtId="2" fontId="10" fillId="0" borderId="13" xfId="53" applyNumberFormat="1" applyFont="1" applyBorder="1" applyAlignment="1">
      <alignment horizontal="center" vertical="top" wrapText="1"/>
      <protection/>
    </xf>
    <xf numFmtId="1" fontId="10" fillId="0" borderId="13" xfId="53" applyNumberFormat="1" applyFont="1" applyBorder="1" applyAlignment="1">
      <alignment horizontal="center" vertical="top" wrapText="1"/>
      <protection/>
    </xf>
    <xf numFmtId="0" fontId="11" fillId="0" borderId="14" xfId="53" applyFont="1" applyBorder="1" applyAlignment="1">
      <alignment vertical="top" wrapText="1"/>
      <protection/>
    </xf>
    <xf numFmtId="0" fontId="6" fillId="0" borderId="0" xfId="53" applyFont="1" applyAlignment="1">
      <alignment horizontal="left"/>
      <protection/>
    </xf>
    <xf numFmtId="49" fontId="2" fillId="0" borderId="0" xfId="53" applyNumberFormat="1">
      <alignment/>
      <protection/>
    </xf>
    <xf numFmtId="2" fontId="10" fillId="0" borderId="11" xfId="53" applyNumberFormat="1" applyFont="1" applyBorder="1" applyAlignment="1">
      <alignment horizontal="center" vertical="center" wrapText="1"/>
      <protection/>
    </xf>
    <xf numFmtId="2" fontId="2" fillId="0" borderId="0" xfId="53" applyNumberFormat="1" applyBorder="1">
      <alignment/>
      <protection/>
    </xf>
    <xf numFmtId="2" fontId="11" fillId="0" borderId="13" xfId="53" applyNumberFormat="1" applyFont="1" applyBorder="1" applyAlignment="1">
      <alignment horizontal="center" vertical="top" wrapText="1"/>
      <protection/>
    </xf>
    <xf numFmtId="0" fontId="12" fillId="0" borderId="13" xfId="53" applyFont="1" applyBorder="1" applyAlignment="1">
      <alignment vertical="center" wrapText="1"/>
      <protection/>
    </xf>
    <xf numFmtId="0" fontId="11" fillId="0" borderId="17" xfId="53" applyFont="1" applyBorder="1" applyAlignment="1">
      <alignment horizontal="center" vertical="top" wrapText="1"/>
      <protection/>
    </xf>
    <xf numFmtId="2" fontId="11" fillId="0" borderId="17" xfId="53" applyNumberFormat="1" applyFont="1" applyBorder="1" applyAlignment="1">
      <alignment horizontal="center" vertical="top" wrapText="1"/>
      <protection/>
    </xf>
    <xf numFmtId="0" fontId="11" fillId="0" borderId="18" xfId="53" applyFont="1" applyBorder="1" applyAlignment="1">
      <alignment horizontal="center" vertical="top" wrapText="1"/>
      <protection/>
    </xf>
    <xf numFmtId="2" fontId="11" fillId="0" borderId="18" xfId="53" applyNumberFormat="1" applyFont="1" applyBorder="1" applyAlignment="1">
      <alignment horizontal="center" vertical="top" wrapText="1"/>
      <protection/>
    </xf>
    <xf numFmtId="0" fontId="8" fillId="0" borderId="18" xfId="53" applyFont="1" applyFill="1" applyBorder="1" applyAlignment="1">
      <alignment vertical="top" wrapText="1"/>
      <protection/>
    </xf>
    <xf numFmtId="0" fontId="8" fillId="0" borderId="18" xfId="53" applyFont="1" applyFill="1" applyBorder="1" applyAlignment="1">
      <alignment horizontal="center" vertical="top" wrapText="1"/>
      <protection/>
    </xf>
    <xf numFmtId="2" fontId="8" fillId="0" borderId="18" xfId="53" applyNumberFormat="1" applyFont="1" applyFill="1" applyBorder="1" applyAlignment="1">
      <alignment horizontal="center" vertical="top" wrapText="1"/>
      <protection/>
    </xf>
    <xf numFmtId="1" fontId="8" fillId="0" borderId="18" xfId="53" applyNumberFormat="1" applyFont="1" applyFill="1" applyBorder="1" applyAlignment="1">
      <alignment horizontal="center" vertical="top" wrapText="1"/>
      <protection/>
    </xf>
    <xf numFmtId="49" fontId="8" fillId="0" borderId="18" xfId="53" applyNumberFormat="1" applyFont="1" applyFill="1" applyBorder="1" applyAlignment="1">
      <alignment horizontal="center" vertical="top" wrapText="1"/>
      <protection/>
    </xf>
    <xf numFmtId="0" fontId="8" fillId="0" borderId="18" xfId="53" applyFont="1" applyBorder="1" applyAlignment="1">
      <alignment vertical="top" wrapText="1"/>
      <protection/>
    </xf>
    <xf numFmtId="1" fontId="8" fillId="0" borderId="18" xfId="53" applyNumberFormat="1" applyFont="1" applyBorder="1" applyAlignment="1">
      <alignment horizontal="center" vertical="top" wrapText="1"/>
      <protection/>
    </xf>
    <xf numFmtId="2" fontId="8" fillId="0" borderId="18" xfId="53" applyNumberFormat="1" applyFont="1" applyBorder="1" applyAlignment="1">
      <alignment horizontal="center" vertical="top" wrapText="1"/>
      <protection/>
    </xf>
    <xf numFmtId="0" fontId="8" fillId="0" borderId="18" xfId="53" applyNumberFormat="1" applyFont="1" applyBorder="1" applyAlignment="1">
      <alignment horizontal="center" vertical="top" wrapText="1"/>
      <protection/>
    </xf>
    <xf numFmtId="0" fontId="12" fillId="0" borderId="18" xfId="53" applyFont="1" applyBorder="1" applyAlignment="1">
      <alignment vertical="center"/>
      <protection/>
    </xf>
    <xf numFmtId="2" fontId="12" fillId="0" borderId="18" xfId="53" applyNumberFormat="1" applyFont="1" applyBorder="1" applyAlignment="1">
      <alignment horizontal="center" vertical="top" wrapText="1"/>
      <protection/>
    </xf>
    <xf numFmtId="0" fontId="8" fillId="0" borderId="18" xfId="53" applyFont="1" applyBorder="1" applyAlignment="1">
      <alignment horizontal="center" vertical="top" wrapText="1"/>
      <protection/>
    </xf>
    <xf numFmtId="0" fontId="8" fillId="32" borderId="18" xfId="53" applyFont="1" applyFill="1" applyBorder="1" applyAlignment="1">
      <alignment vertical="top" wrapText="1"/>
      <protection/>
    </xf>
    <xf numFmtId="0" fontId="8" fillId="32" borderId="18" xfId="53" applyFont="1" applyFill="1" applyBorder="1" applyAlignment="1">
      <alignment horizontal="center" vertical="top" wrapText="1"/>
      <protection/>
    </xf>
    <xf numFmtId="2" fontId="8" fillId="32" borderId="18" xfId="53" applyNumberFormat="1" applyFont="1" applyFill="1" applyBorder="1" applyAlignment="1">
      <alignment horizontal="center" vertical="top" wrapText="1"/>
      <protection/>
    </xf>
    <xf numFmtId="1" fontId="8" fillId="32" borderId="18" xfId="53" applyNumberFormat="1" applyFont="1" applyFill="1" applyBorder="1" applyAlignment="1">
      <alignment horizontal="center" vertical="top" wrapText="1"/>
      <protection/>
    </xf>
    <xf numFmtId="49" fontId="8" fillId="0" borderId="18" xfId="53" applyNumberFormat="1" applyFont="1" applyBorder="1" applyAlignment="1">
      <alignment horizontal="center" vertical="top" wrapText="1"/>
      <protection/>
    </xf>
    <xf numFmtId="0" fontId="8" fillId="0" borderId="18" xfId="53" applyFont="1" applyBorder="1" applyAlignment="1">
      <alignment horizontal="right" vertical="top" wrapText="1"/>
      <protection/>
    </xf>
    <xf numFmtId="0" fontId="13" fillId="0" borderId="18" xfId="53" applyFont="1" applyBorder="1" applyAlignment="1">
      <alignment horizontal="center" vertical="top" wrapText="1"/>
      <protection/>
    </xf>
    <xf numFmtId="0" fontId="12" fillId="0" borderId="19" xfId="53" applyFont="1" applyBorder="1" applyAlignment="1">
      <alignment vertical="center"/>
      <protection/>
    </xf>
    <xf numFmtId="2" fontId="14" fillId="0" borderId="19" xfId="53" applyNumberFormat="1" applyFont="1" applyBorder="1" applyAlignment="1">
      <alignment horizontal="center" vertical="top" wrapText="1"/>
      <protection/>
    </xf>
    <xf numFmtId="2" fontId="11" fillId="0" borderId="19" xfId="53" applyNumberFormat="1" applyFont="1" applyBorder="1" applyAlignment="1">
      <alignment horizontal="center" vertical="top" wrapText="1"/>
      <protection/>
    </xf>
    <xf numFmtId="0" fontId="11" fillId="0" borderId="20" xfId="53" applyFont="1" applyBorder="1" applyAlignment="1">
      <alignment horizontal="center" vertical="top" wrapText="1"/>
      <protection/>
    </xf>
    <xf numFmtId="2" fontId="11" fillId="0" borderId="20" xfId="53" applyNumberFormat="1" applyFont="1" applyBorder="1" applyAlignment="1">
      <alignment horizontal="center" vertical="top" wrapText="1"/>
      <protection/>
    </xf>
    <xf numFmtId="0" fontId="8" fillId="0" borderId="21" xfId="53" applyFont="1" applyFill="1" applyBorder="1" applyAlignment="1">
      <alignment vertical="top" wrapText="1"/>
      <protection/>
    </xf>
    <xf numFmtId="0" fontId="8" fillId="0" borderId="21" xfId="53" applyFont="1" applyFill="1" applyBorder="1" applyAlignment="1">
      <alignment horizontal="center" vertical="top" wrapText="1"/>
      <protection/>
    </xf>
    <xf numFmtId="2" fontId="8" fillId="0" borderId="21" xfId="53" applyNumberFormat="1" applyFont="1" applyFill="1" applyBorder="1" applyAlignment="1">
      <alignment horizontal="center" vertical="top" wrapText="1"/>
      <protection/>
    </xf>
    <xf numFmtId="1" fontId="8" fillId="0" borderId="21" xfId="53" applyNumberFormat="1" applyFont="1" applyFill="1" applyBorder="1" applyAlignment="1">
      <alignment horizontal="center" vertical="top" wrapText="1"/>
      <protection/>
    </xf>
    <xf numFmtId="0" fontId="12" fillId="0" borderId="20" xfId="53" applyFont="1" applyBorder="1" applyAlignment="1">
      <alignment vertical="center"/>
      <protection/>
    </xf>
    <xf numFmtId="2" fontId="12" fillId="0" borderId="20" xfId="53" applyNumberFormat="1" applyFont="1" applyBorder="1" applyAlignment="1">
      <alignment horizontal="center" vertical="top" wrapText="1"/>
      <protection/>
    </xf>
    <xf numFmtId="0" fontId="8" fillId="0" borderId="21" xfId="53" applyFont="1" applyBorder="1" applyAlignment="1">
      <alignment vertical="top" wrapText="1"/>
      <protection/>
    </xf>
    <xf numFmtId="0" fontId="12" fillId="34" borderId="12" xfId="53" applyFont="1" applyFill="1" applyBorder="1" applyAlignment="1">
      <alignment vertical="top" wrapText="1"/>
      <protection/>
    </xf>
    <xf numFmtId="0" fontId="12" fillId="34" borderId="15" xfId="53" applyFont="1" applyFill="1" applyBorder="1" applyAlignment="1">
      <alignment vertical="top" wrapText="1"/>
      <protection/>
    </xf>
    <xf numFmtId="0" fontId="8" fillId="34" borderId="15" xfId="53" applyFont="1" applyFill="1" applyBorder="1" applyAlignment="1">
      <alignment horizontal="center" vertical="top" wrapText="1"/>
      <protection/>
    </xf>
    <xf numFmtId="2" fontId="8" fillId="34" borderId="15" xfId="53" applyNumberFormat="1" applyFont="1" applyFill="1" applyBorder="1" applyAlignment="1">
      <alignment horizontal="center" vertical="top" wrapText="1"/>
      <protection/>
    </xf>
    <xf numFmtId="1" fontId="8" fillId="34" borderId="15" xfId="53" applyNumberFormat="1" applyFont="1" applyFill="1" applyBorder="1" applyAlignment="1">
      <alignment horizontal="center" vertical="top" wrapText="1"/>
      <protection/>
    </xf>
    <xf numFmtId="2" fontId="8" fillId="34" borderId="16" xfId="53" applyNumberFormat="1" applyFont="1" applyFill="1" applyBorder="1" applyAlignment="1">
      <alignment horizontal="center" vertical="top" wrapText="1"/>
      <protection/>
    </xf>
    <xf numFmtId="0" fontId="12" fillId="34" borderId="22" xfId="53" applyFont="1" applyFill="1" applyBorder="1" applyAlignment="1">
      <alignment vertical="top" wrapText="1"/>
      <protection/>
    </xf>
    <xf numFmtId="0" fontId="12" fillId="34" borderId="23" xfId="53" applyFont="1" applyFill="1" applyBorder="1" applyAlignment="1">
      <alignment vertical="top" wrapText="1"/>
      <protection/>
    </xf>
    <xf numFmtId="0" fontId="8" fillId="34" borderId="23" xfId="53" applyFont="1" applyFill="1" applyBorder="1" applyAlignment="1">
      <alignment horizontal="center" vertical="top" wrapText="1"/>
      <protection/>
    </xf>
    <xf numFmtId="2" fontId="8" fillId="34" borderId="23" xfId="53" applyNumberFormat="1" applyFont="1" applyFill="1" applyBorder="1" applyAlignment="1">
      <alignment horizontal="center" vertical="top" wrapText="1"/>
      <protection/>
    </xf>
    <xf numFmtId="1" fontId="8" fillId="34" borderId="23" xfId="53" applyNumberFormat="1" applyFont="1" applyFill="1" applyBorder="1" applyAlignment="1">
      <alignment horizontal="center" vertical="top" wrapText="1"/>
      <protection/>
    </xf>
    <xf numFmtId="2" fontId="8" fillId="34" borderId="24" xfId="53" applyNumberFormat="1" applyFont="1" applyFill="1" applyBorder="1" applyAlignment="1">
      <alignment horizontal="center" vertical="top" wrapText="1"/>
      <protection/>
    </xf>
    <xf numFmtId="0" fontId="12" fillId="34" borderId="25" xfId="53" applyFont="1" applyFill="1" applyBorder="1" applyAlignment="1">
      <alignment vertical="top" wrapText="1"/>
      <protection/>
    </xf>
    <xf numFmtId="0" fontId="12" fillId="34" borderId="26" xfId="53" applyFont="1" applyFill="1" applyBorder="1" applyAlignment="1">
      <alignment vertical="top" wrapText="1"/>
      <protection/>
    </xf>
    <xf numFmtId="0" fontId="8" fillId="34" borderId="26" xfId="53" applyFont="1" applyFill="1" applyBorder="1" applyAlignment="1">
      <alignment horizontal="center" vertical="top" wrapText="1"/>
      <protection/>
    </xf>
    <xf numFmtId="2" fontId="8" fillId="34" borderId="26" xfId="53" applyNumberFormat="1" applyFont="1" applyFill="1" applyBorder="1" applyAlignment="1">
      <alignment horizontal="center" vertical="top" wrapText="1"/>
      <protection/>
    </xf>
    <xf numFmtId="1" fontId="8" fillId="34" borderId="26" xfId="53" applyNumberFormat="1" applyFont="1" applyFill="1" applyBorder="1" applyAlignment="1">
      <alignment horizontal="center" vertical="top" wrapText="1"/>
      <protection/>
    </xf>
    <xf numFmtId="2" fontId="8" fillId="34" borderId="27" xfId="53" applyNumberFormat="1" applyFont="1" applyFill="1" applyBorder="1" applyAlignment="1">
      <alignment horizontal="center" vertical="top" wrapText="1"/>
      <protection/>
    </xf>
    <xf numFmtId="0" fontId="8" fillId="32" borderId="17" xfId="53" applyFont="1" applyFill="1" applyBorder="1" applyAlignment="1">
      <alignment vertical="top" wrapText="1"/>
      <protection/>
    </xf>
    <xf numFmtId="0" fontId="8" fillId="32" borderId="17" xfId="53" applyFont="1" applyFill="1" applyBorder="1" applyAlignment="1">
      <alignment horizontal="center" vertical="top" wrapText="1"/>
      <protection/>
    </xf>
    <xf numFmtId="2" fontId="8" fillId="32" borderId="17" xfId="53" applyNumberFormat="1" applyFont="1" applyFill="1" applyBorder="1" applyAlignment="1">
      <alignment horizontal="center" vertical="top" wrapText="1"/>
      <protection/>
    </xf>
    <xf numFmtId="1" fontId="8" fillId="32" borderId="17" xfId="53" applyNumberFormat="1" applyFont="1" applyFill="1" applyBorder="1" applyAlignment="1">
      <alignment horizontal="center" vertical="top" wrapText="1"/>
      <protection/>
    </xf>
    <xf numFmtId="2" fontId="12" fillId="0" borderId="19" xfId="53" applyNumberFormat="1" applyFont="1" applyBorder="1" applyAlignment="1">
      <alignment horizontal="center" vertical="top" wrapText="1"/>
      <protection/>
    </xf>
    <xf numFmtId="49" fontId="8" fillId="32" borderId="18" xfId="53" applyNumberFormat="1" applyFont="1" applyFill="1" applyBorder="1" applyAlignment="1">
      <alignment horizontal="center" vertical="top" wrapText="1"/>
      <protection/>
    </xf>
    <xf numFmtId="0" fontId="8" fillId="32" borderId="18" xfId="53" applyNumberFormat="1" applyFont="1" applyFill="1" applyBorder="1" applyAlignment="1">
      <alignment horizontal="center" vertical="top" wrapText="1"/>
      <protection/>
    </xf>
    <xf numFmtId="0" fontId="8" fillId="32" borderId="19" xfId="53" applyFont="1" applyFill="1" applyBorder="1" applyAlignment="1">
      <alignment vertical="top" wrapText="1"/>
      <protection/>
    </xf>
    <xf numFmtId="0" fontId="8" fillId="32" borderId="19" xfId="53" applyNumberFormat="1" applyFont="1" applyFill="1" applyBorder="1" applyAlignment="1">
      <alignment horizontal="center" vertical="top" wrapText="1"/>
      <protection/>
    </xf>
    <xf numFmtId="2" fontId="8" fillId="32" borderId="19" xfId="53" applyNumberFormat="1" applyFont="1" applyFill="1" applyBorder="1" applyAlignment="1">
      <alignment horizontal="center" vertical="top" wrapText="1"/>
      <protection/>
    </xf>
    <xf numFmtId="1" fontId="8" fillId="32" borderId="19" xfId="53" applyNumberFormat="1" applyFont="1" applyFill="1" applyBorder="1" applyAlignment="1">
      <alignment horizontal="center" vertical="top" wrapText="1"/>
      <protection/>
    </xf>
    <xf numFmtId="0" fontId="8" fillId="32" borderId="20" xfId="53" applyFont="1" applyFill="1" applyBorder="1" applyAlignment="1">
      <alignment vertical="top" wrapText="1"/>
      <protection/>
    </xf>
    <xf numFmtId="1" fontId="8" fillId="32" borderId="20" xfId="53" applyNumberFormat="1" applyFont="1" applyFill="1" applyBorder="1" applyAlignment="1">
      <alignment horizontal="center" vertical="top" wrapText="1"/>
      <protection/>
    </xf>
    <xf numFmtId="2" fontId="8" fillId="32" borderId="20" xfId="53" applyNumberFormat="1" applyFont="1" applyFill="1" applyBorder="1" applyAlignment="1">
      <alignment horizontal="center" vertical="top" wrapText="1"/>
      <protection/>
    </xf>
    <xf numFmtId="0" fontId="8" fillId="0" borderId="17" xfId="53" applyFont="1" applyFill="1" applyBorder="1" applyAlignment="1">
      <alignment horizontal="center" vertical="top" wrapText="1"/>
      <protection/>
    </xf>
    <xf numFmtId="2" fontId="8" fillId="0" borderId="17" xfId="53" applyNumberFormat="1" applyFont="1" applyFill="1" applyBorder="1" applyAlignment="1">
      <alignment horizontal="center" vertical="top" wrapText="1"/>
      <protection/>
    </xf>
    <xf numFmtId="0" fontId="8" fillId="0" borderId="18" xfId="53" applyNumberFormat="1" applyFont="1" applyFill="1" applyBorder="1" applyAlignment="1">
      <alignment horizontal="center" vertical="top" wrapText="1"/>
      <protection/>
    </xf>
    <xf numFmtId="0" fontId="8" fillId="0" borderId="17" xfId="53" applyFont="1" applyBorder="1" applyAlignment="1">
      <alignment vertical="top" wrapText="1"/>
      <protection/>
    </xf>
    <xf numFmtId="1" fontId="8" fillId="0" borderId="17" xfId="53" applyNumberFormat="1" applyFont="1" applyFill="1" applyBorder="1" applyAlignment="1">
      <alignment horizontal="center" vertical="top" wrapText="1"/>
      <protection/>
    </xf>
    <xf numFmtId="0" fontId="8" fillId="0" borderId="19" xfId="53" applyFont="1" applyBorder="1" applyAlignment="1">
      <alignment vertical="top" wrapText="1"/>
      <protection/>
    </xf>
    <xf numFmtId="0" fontId="12" fillId="0" borderId="19" xfId="53" applyFont="1" applyBorder="1" applyAlignment="1">
      <alignment horizontal="left" vertical="center"/>
      <protection/>
    </xf>
    <xf numFmtId="0" fontId="8" fillId="0" borderId="19" xfId="53" applyFont="1" applyBorder="1" applyAlignment="1">
      <alignment horizontal="center" vertical="top" wrapText="1"/>
      <protection/>
    </xf>
    <xf numFmtId="0" fontId="22" fillId="0" borderId="18" xfId="0" applyFont="1" applyBorder="1" applyAlignment="1">
      <alignment/>
    </xf>
    <xf numFmtId="0" fontId="8" fillId="0" borderId="19" xfId="53" applyFont="1" applyBorder="1" applyAlignment="1">
      <alignment horizontal="right" vertical="top" wrapText="1"/>
      <protection/>
    </xf>
    <xf numFmtId="0" fontId="13" fillId="0" borderId="19" xfId="53" applyFont="1" applyBorder="1" applyAlignment="1">
      <alignment horizontal="center" vertical="top" wrapText="1"/>
      <protection/>
    </xf>
    <xf numFmtId="0" fontId="16" fillId="0" borderId="18" xfId="53" applyFont="1" applyBorder="1" applyAlignment="1">
      <alignment vertical="top" wrapText="1"/>
      <protection/>
    </xf>
    <xf numFmtId="2" fontId="8" fillId="0" borderId="18" xfId="0" applyNumberFormat="1" applyFont="1" applyBorder="1" applyAlignment="1">
      <alignment horizontal="center" vertical="top" wrapText="1"/>
    </xf>
    <xf numFmtId="0" fontId="8" fillId="0" borderId="17" xfId="53" applyFont="1" applyFill="1" applyBorder="1" applyAlignment="1">
      <alignment vertical="top" wrapText="1"/>
      <protection/>
    </xf>
    <xf numFmtId="0" fontId="8" fillId="0" borderId="28" xfId="53" applyFont="1" applyBorder="1" applyAlignment="1">
      <alignment horizontal="center" vertical="top" wrapText="1"/>
      <protection/>
    </xf>
    <xf numFmtId="0" fontId="8" fillId="0" borderId="18" xfId="0" applyFont="1" applyBorder="1" applyAlignment="1">
      <alignment vertical="top" wrapText="1"/>
    </xf>
    <xf numFmtId="0" fontId="8" fillId="0" borderId="18" xfId="0" applyFont="1" applyBorder="1" applyAlignment="1">
      <alignment horizontal="center" vertical="top" wrapText="1"/>
    </xf>
    <xf numFmtId="2" fontId="8" fillId="0" borderId="18" xfId="0" applyNumberFormat="1" applyFont="1" applyFill="1" applyBorder="1" applyAlignment="1">
      <alignment horizontal="center" vertical="top" wrapText="1"/>
    </xf>
    <xf numFmtId="0" fontId="8" fillId="0" borderId="17" xfId="53" applyFont="1" applyBorder="1" applyAlignment="1">
      <alignment horizontal="center" vertical="top" wrapText="1"/>
      <protection/>
    </xf>
    <xf numFmtId="2" fontId="8" fillId="0" borderId="17" xfId="53" applyNumberFormat="1" applyFont="1" applyBorder="1" applyAlignment="1">
      <alignment horizontal="center" vertical="top" wrapText="1"/>
      <protection/>
    </xf>
    <xf numFmtId="1" fontId="8" fillId="0" borderId="17" xfId="53" applyNumberFormat="1" applyFont="1" applyBorder="1" applyAlignment="1">
      <alignment horizontal="center" vertical="top" wrapText="1"/>
      <protection/>
    </xf>
    <xf numFmtId="0" fontId="8" fillId="32" borderId="18" xfId="53" applyFont="1" applyFill="1" applyBorder="1" applyAlignment="1">
      <alignment vertical="top"/>
      <protection/>
    </xf>
    <xf numFmtId="1" fontId="13" fillId="0" borderId="19" xfId="53" applyNumberFormat="1" applyFont="1" applyBorder="1" applyAlignment="1">
      <alignment horizontal="center" vertical="top" wrapText="1"/>
      <protection/>
    </xf>
    <xf numFmtId="0" fontId="12" fillId="0" borderId="19" xfId="53" applyFont="1" applyBorder="1" applyAlignment="1">
      <alignment vertical="center" wrapText="1"/>
      <protection/>
    </xf>
    <xf numFmtId="0" fontId="21" fillId="0" borderId="17" xfId="53" applyFont="1" applyFill="1" applyBorder="1" applyAlignment="1">
      <alignment vertical="top" wrapText="1"/>
      <protection/>
    </xf>
    <xf numFmtId="0" fontId="1" fillId="0" borderId="0" xfId="54" applyFill="1">
      <alignment/>
      <protection/>
    </xf>
    <xf numFmtId="0" fontId="1" fillId="0" borderId="0" xfId="54" applyFont="1" applyFill="1">
      <alignment/>
      <protection/>
    </xf>
    <xf numFmtId="0" fontId="23" fillId="0" borderId="29" xfId="54" applyFont="1" applyFill="1" applyBorder="1" applyAlignment="1">
      <alignment vertical="center"/>
      <protection/>
    </xf>
    <xf numFmtId="0" fontId="23" fillId="0" borderId="29" xfId="54" applyFont="1" applyFill="1" applyBorder="1" applyAlignment="1">
      <alignment horizontal="center" vertical="center" wrapText="1"/>
      <protection/>
    </xf>
    <xf numFmtId="0" fontId="24" fillId="0" borderId="29" xfId="54" applyFont="1" applyFill="1" applyBorder="1" applyAlignment="1">
      <alignment wrapText="1"/>
      <protection/>
    </xf>
    <xf numFmtId="0" fontId="24" fillId="0" borderId="29" xfId="54" applyFont="1" applyFill="1" applyBorder="1" applyAlignment="1">
      <alignment horizontal="center"/>
      <protection/>
    </xf>
    <xf numFmtId="2" fontId="24" fillId="0" borderId="29" xfId="54" applyNumberFormat="1" applyFont="1" applyFill="1" applyBorder="1" applyAlignment="1">
      <alignment horizontal="center"/>
      <protection/>
    </xf>
    <xf numFmtId="0" fontId="1" fillId="34" borderId="0" xfId="54" applyFill="1">
      <alignment/>
      <protection/>
    </xf>
    <xf numFmtId="0" fontId="24" fillId="0" borderId="29" xfId="54" applyFont="1" applyFill="1" applyBorder="1">
      <alignment/>
      <protection/>
    </xf>
    <xf numFmtId="0" fontId="1" fillId="0" borderId="29" xfId="54" applyFont="1" applyBorder="1">
      <alignment/>
      <protection/>
    </xf>
    <xf numFmtId="0" fontId="1" fillId="0" borderId="29" xfId="54" applyFont="1" applyFill="1" applyBorder="1" applyAlignment="1">
      <alignment horizontal="center"/>
      <protection/>
    </xf>
    <xf numFmtId="0" fontId="1" fillId="0" borderId="0" xfId="54" applyFont="1">
      <alignment/>
      <protection/>
    </xf>
    <xf numFmtId="0" fontId="1" fillId="0" borderId="29" xfId="54" applyBorder="1">
      <alignment/>
      <protection/>
    </xf>
    <xf numFmtId="0" fontId="1" fillId="0" borderId="0" xfId="54">
      <alignment/>
      <protection/>
    </xf>
    <xf numFmtId="2" fontId="1" fillId="0" borderId="0" xfId="54" applyNumberFormat="1">
      <alignment/>
      <protection/>
    </xf>
    <xf numFmtId="2" fontId="1" fillId="0" borderId="29" xfId="54" applyNumberFormat="1" applyFont="1" applyFill="1" applyBorder="1" applyAlignment="1">
      <alignment horizontal="center"/>
      <protection/>
    </xf>
    <xf numFmtId="2" fontId="25" fillId="0" borderId="29" xfId="54" applyNumberFormat="1" applyFont="1" applyFill="1" applyBorder="1" applyAlignment="1">
      <alignment horizontal="center"/>
      <protection/>
    </xf>
    <xf numFmtId="0" fontId="23" fillId="0" borderId="0" xfId="54" applyFont="1" applyFill="1" applyAlignment="1">
      <alignment/>
      <protection/>
    </xf>
    <xf numFmtId="0" fontId="26" fillId="0" borderId="18" xfId="53" applyFont="1" applyFill="1" applyBorder="1" applyAlignment="1">
      <alignment vertical="top" wrapText="1"/>
      <protection/>
    </xf>
    <xf numFmtId="0" fontId="26" fillId="0" borderId="18" xfId="53" applyFont="1" applyBorder="1" applyAlignment="1">
      <alignment vertical="top" wrapText="1"/>
      <protection/>
    </xf>
    <xf numFmtId="0" fontId="27" fillId="0" borderId="18" xfId="53" applyFont="1" applyBorder="1" applyAlignment="1">
      <alignment vertical="top" wrapText="1"/>
      <protection/>
    </xf>
    <xf numFmtId="0" fontId="27" fillId="0" borderId="17" xfId="53" applyFont="1" applyBorder="1" applyAlignment="1">
      <alignment vertical="top" wrapText="1"/>
      <protection/>
    </xf>
    <xf numFmtId="0" fontId="16" fillId="0" borderId="17" xfId="53" applyFont="1" applyBorder="1" applyAlignment="1">
      <alignment vertical="top" wrapText="1"/>
      <protection/>
    </xf>
    <xf numFmtId="2" fontId="8" fillId="34" borderId="17" xfId="53" applyNumberFormat="1" applyFont="1" applyFill="1" applyBorder="1" applyAlignment="1">
      <alignment horizontal="center" vertical="top" wrapText="1"/>
      <protection/>
    </xf>
    <xf numFmtId="2" fontId="11" fillId="32" borderId="17" xfId="53" applyNumberFormat="1" applyFont="1" applyFill="1" applyBorder="1" applyAlignment="1">
      <alignment horizontal="center" vertical="top" wrapText="1"/>
      <protection/>
    </xf>
    <xf numFmtId="2" fontId="8" fillId="34" borderId="18" xfId="53" applyNumberFormat="1" applyFont="1" applyFill="1" applyBorder="1" applyAlignment="1">
      <alignment horizontal="center" vertical="top" wrapText="1"/>
      <protection/>
    </xf>
    <xf numFmtId="2" fontId="29" fillId="0" borderId="0" xfId="53" applyNumberFormat="1" applyFont="1" applyBorder="1" applyAlignment="1">
      <alignment horizontal="center" vertical="top" wrapText="1"/>
      <protection/>
    </xf>
    <xf numFmtId="0" fontId="2" fillId="0" borderId="0" xfId="53" applyFont="1">
      <alignment/>
      <protection/>
    </xf>
    <xf numFmtId="0" fontId="2" fillId="0" borderId="0" xfId="53" applyFont="1" applyBorder="1">
      <alignment/>
      <protection/>
    </xf>
    <xf numFmtId="2" fontId="2" fillId="0" borderId="0" xfId="53" applyNumberFormat="1" applyFont="1">
      <alignment/>
      <protection/>
    </xf>
    <xf numFmtId="172" fontId="2" fillId="0" borderId="0" xfId="53" applyNumberFormat="1" applyFont="1">
      <alignment/>
      <protection/>
    </xf>
    <xf numFmtId="0" fontId="2" fillId="32" borderId="0" xfId="53" applyFont="1" applyFill="1">
      <alignment/>
      <protection/>
    </xf>
    <xf numFmtId="0" fontId="2" fillId="33" borderId="0" xfId="53" applyFont="1" applyFill="1">
      <alignment/>
      <protection/>
    </xf>
    <xf numFmtId="0" fontId="2" fillId="33" borderId="0" xfId="53" applyFont="1" applyFill="1" applyBorder="1">
      <alignment/>
      <protection/>
    </xf>
    <xf numFmtId="0" fontId="10" fillId="0" borderId="30" xfId="53" applyFont="1" applyBorder="1">
      <alignment/>
      <protection/>
    </xf>
    <xf numFmtId="49" fontId="4" fillId="0" borderId="0" xfId="53" applyNumberFormat="1" applyFont="1">
      <alignment/>
      <protection/>
    </xf>
    <xf numFmtId="0" fontId="2" fillId="0" borderId="31" xfId="53" applyBorder="1">
      <alignment/>
      <protection/>
    </xf>
    <xf numFmtId="49" fontId="2" fillId="0" borderId="30" xfId="53" applyNumberFormat="1" applyBorder="1">
      <alignment/>
      <protection/>
    </xf>
    <xf numFmtId="1" fontId="2" fillId="0" borderId="30" xfId="53" applyNumberFormat="1" applyBorder="1">
      <alignment/>
      <protection/>
    </xf>
    <xf numFmtId="0" fontId="10" fillId="0" borderId="32" xfId="53" applyFont="1" applyBorder="1" applyAlignment="1">
      <alignment horizontal="left" vertical="center" wrapText="1"/>
      <protection/>
    </xf>
    <xf numFmtId="0" fontId="10" fillId="0" borderId="15" xfId="53" applyFont="1" applyBorder="1">
      <alignment/>
      <protection/>
    </xf>
    <xf numFmtId="2" fontId="11" fillId="0" borderId="15" xfId="53" applyNumberFormat="1" applyFont="1" applyBorder="1" applyAlignment="1">
      <alignment horizontal="center" vertical="top" wrapText="1"/>
      <protection/>
    </xf>
    <xf numFmtId="1" fontId="11" fillId="0" borderId="15" xfId="53" applyNumberFormat="1" applyFont="1" applyBorder="1" applyAlignment="1">
      <alignment horizontal="center" vertical="top" wrapText="1"/>
      <protection/>
    </xf>
    <xf numFmtId="2" fontId="11" fillId="0" borderId="16" xfId="53" applyNumberFormat="1" applyFont="1" applyBorder="1" applyAlignment="1">
      <alignment horizontal="center" vertical="top" wrapText="1"/>
      <protection/>
    </xf>
    <xf numFmtId="0" fontId="11" fillId="0" borderId="33" xfId="53" applyFont="1" applyBorder="1" applyAlignment="1">
      <alignment horizontal="center" vertical="top" wrapText="1"/>
      <protection/>
    </xf>
    <xf numFmtId="0" fontId="11" fillId="0" borderId="14" xfId="53" applyFont="1" applyBorder="1" applyAlignment="1">
      <alignment horizontal="center" vertical="top" wrapText="1"/>
      <protection/>
    </xf>
    <xf numFmtId="0" fontId="8" fillId="0" borderId="20" xfId="53" applyFont="1" applyBorder="1" applyAlignment="1">
      <alignment horizontal="right" vertical="top" wrapText="1"/>
      <protection/>
    </xf>
    <xf numFmtId="0" fontId="13" fillId="0" borderId="20" xfId="53" applyFont="1" applyBorder="1" applyAlignment="1">
      <alignment horizontal="center" vertical="top" wrapText="1"/>
      <protection/>
    </xf>
    <xf numFmtId="2" fontId="14" fillId="0" borderId="16" xfId="53" applyNumberFormat="1" applyFont="1" applyBorder="1" applyAlignment="1">
      <alignment horizontal="center" vertical="top" wrapText="1"/>
      <protection/>
    </xf>
    <xf numFmtId="1" fontId="8" fillId="32" borderId="13" xfId="53" applyNumberFormat="1" applyFont="1" applyFill="1" applyBorder="1" applyAlignment="1">
      <alignment horizontal="center" vertical="top" wrapText="1"/>
      <protection/>
    </xf>
    <xf numFmtId="1" fontId="8" fillId="32" borderId="34" xfId="53" applyNumberFormat="1" applyFont="1" applyFill="1" applyBorder="1" applyAlignment="1">
      <alignment horizontal="center" vertical="top" wrapText="1"/>
      <protection/>
    </xf>
    <xf numFmtId="1" fontId="8" fillId="32" borderId="22" xfId="53" applyNumberFormat="1" applyFont="1" applyFill="1" applyBorder="1" applyAlignment="1">
      <alignment horizontal="center" vertical="top" wrapText="1"/>
      <protection/>
    </xf>
    <xf numFmtId="2" fontId="20" fillId="0" borderId="35" xfId="53" applyNumberFormat="1" applyFont="1" applyBorder="1" applyAlignment="1">
      <alignment horizontal="center" vertical="center" wrapText="1"/>
      <protection/>
    </xf>
    <xf numFmtId="2" fontId="10" fillId="0" borderId="12" xfId="53" applyNumberFormat="1" applyFont="1" applyBorder="1" applyAlignment="1">
      <alignment horizontal="center" vertical="top" wrapText="1"/>
      <protection/>
    </xf>
    <xf numFmtId="2" fontId="8" fillId="0" borderId="36" xfId="53" applyNumberFormat="1" applyFont="1" applyFill="1" applyBorder="1" applyAlignment="1">
      <alignment horizontal="center" vertical="top" wrapText="1"/>
      <protection/>
    </xf>
    <xf numFmtId="0" fontId="8" fillId="32" borderId="24" xfId="53" applyFont="1" applyFill="1" applyBorder="1" applyAlignment="1">
      <alignment horizontal="center" vertical="top" wrapText="1"/>
      <protection/>
    </xf>
    <xf numFmtId="2" fontId="8" fillId="32" borderId="24" xfId="53" applyNumberFormat="1" applyFont="1" applyFill="1" applyBorder="1" applyAlignment="1">
      <alignment horizontal="center" vertical="top" wrapText="1"/>
      <protection/>
    </xf>
    <xf numFmtId="2" fontId="8" fillId="0" borderId="24" xfId="53" applyNumberFormat="1" applyFont="1" applyBorder="1" applyAlignment="1">
      <alignment horizontal="center" vertical="top" wrapText="1"/>
      <protection/>
    </xf>
    <xf numFmtId="2" fontId="10" fillId="0" borderId="16" xfId="53" applyNumberFormat="1" applyFont="1" applyBorder="1" applyAlignment="1">
      <alignment horizontal="center" vertical="top" wrapText="1"/>
      <protection/>
    </xf>
    <xf numFmtId="0" fontId="12" fillId="0" borderId="20" xfId="53" applyFont="1" applyBorder="1" applyAlignment="1">
      <alignment vertical="center" wrapText="1"/>
      <protection/>
    </xf>
    <xf numFmtId="2" fontId="12" fillId="0" borderId="25" xfId="53" applyNumberFormat="1" applyFont="1" applyBorder="1" applyAlignment="1">
      <alignment horizontal="center" vertical="top" wrapText="1"/>
      <protection/>
    </xf>
    <xf numFmtId="2" fontId="12" fillId="0" borderId="27" xfId="53" applyNumberFormat="1" applyFont="1" applyBorder="1" applyAlignment="1">
      <alignment horizontal="center" vertical="top" wrapText="1"/>
      <protection/>
    </xf>
    <xf numFmtId="2" fontId="20" fillId="0" borderId="16" xfId="53" applyNumberFormat="1" applyFont="1" applyBorder="1" applyAlignment="1">
      <alignment horizontal="center" vertical="center" wrapText="1"/>
      <protection/>
    </xf>
    <xf numFmtId="2" fontId="20" fillId="0" borderId="15" xfId="53" applyNumberFormat="1" applyFont="1" applyBorder="1" applyAlignment="1">
      <alignment horizontal="center" vertical="center" wrapText="1"/>
      <protection/>
    </xf>
    <xf numFmtId="2" fontId="10" fillId="0" borderId="16" xfId="53" applyNumberFormat="1" applyFont="1" applyBorder="1" applyAlignment="1">
      <alignment horizontal="center" vertical="center" wrapText="1"/>
      <protection/>
    </xf>
    <xf numFmtId="0" fontId="12" fillId="34" borderId="37" xfId="53" applyFont="1" applyFill="1" applyBorder="1" applyAlignment="1">
      <alignment vertical="top" wrapText="1"/>
      <protection/>
    </xf>
    <xf numFmtId="2" fontId="8" fillId="34" borderId="35" xfId="53" applyNumberFormat="1" applyFont="1" applyFill="1" applyBorder="1" applyAlignment="1">
      <alignment horizontal="center" vertical="top" wrapText="1"/>
      <protection/>
    </xf>
    <xf numFmtId="2" fontId="8" fillId="34" borderId="11" xfId="53" applyNumberFormat="1" applyFont="1" applyFill="1" applyBorder="1" applyAlignment="1">
      <alignment horizontal="center" vertical="top" wrapText="1"/>
      <protection/>
    </xf>
    <xf numFmtId="1" fontId="8" fillId="34" borderId="35" xfId="53" applyNumberFormat="1" applyFont="1" applyFill="1" applyBorder="1" applyAlignment="1">
      <alignment horizontal="center" vertical="top" wrapText="1"/>
      <protection/>
    </xf>
    <xf numFmtId="1" fontId="8" fillId="0" borderId="34" xfId="53" applyNumberFormat="1" applyFont="1" applyFill="1" applyBorder="1" applyAlignment="1">
      <alignment horizontal="center" vertical="top" wrapText="1"/>
      <protection/>
    </xf>
    <xf numFmtId="1" fontId="8" fillId="0" borderId="22" xfId="53" applyNumberFormat="1" applyFont="1" applyFill="1" applyBorder="1" applyAlignment="1">
      <alignment horizontal="center" vertical="top" wrapText="1"/>
      <protection/>
    </xf>
    <xf numFmtId="2" fontId="8" fillId="0" borderId="24" xfId="53" applyNumberFormat="1" applyFont="1" applyFill="1" applyBorder="1" applyAlignment="1">
      <alignment horizontal="center" vertical="top" wrapText="1"/>
      <protection/>
    </xf>
    <xf numFmtId="2" fontId="11" fillId="0" borderId="38" xfId="53" applyNumberFormat="1" applyFont="1" applyBorder="1" applyAlignment="1">
      <alignment horizontal="center" vertical="top" wrapText="1"/>
      <protection/>
    </xf>
    <xf numFmtId="2" fontId="8" fillId="34" borderId="33" xfId="53" applyNumberFormat="1" applyFont="1" applyFill="1" applyBorder="1" applyAlignment="1">
      <alignment horizontal="center" vertical="top" wrapText="1"/>
      <protection/>
    </xf>
    <xf numFmtId="2" fontId="11" fillId="32" borderId="20" xfId="53" applyNumberFormat="1" applyFont="1" applyFill="1" applyBorder="1" applyAlignment="1">
      <alignment horizontal="center" vertical="top" wrapText="1"/>
      <protection/>
    </xf>
    <xf numFmtId="2" fontId="20" fillId="0" borderId="13" xfId="53" applyNumberFormat="1" applyFont="1" applyBorder="1" applyAlignment="1">
      <alignment horizontal="center" vertical="center" wrapText="1"/>
      <protection/>
    </xf>
    <xf numFmtId="2" fontId="14" fillId="0" borderId="14" xfId="53" applyNumberFormat="1" applyFont="1" applyBorder="1" applyAlignment="1">
      <alignment horizontal="center" vertical="top" wrapText="1"/>
      <protection/>
    </xf>
    <xf numFmtId="2" fontId="20" fillId="0" borderId="14" xfId="53" applyNumberFormat="1" applyFont="1" applyBorder="1" applyAlignment="1">
      <alignment horizontal="center" vertical="center" wrapText="1"/>
      <protection/>
    </xf>
    <xf numFmtId="2" fontId="8" fillId="34" borderId="39" xfId="53" applyNumberFormat="1" applyFont="1" applyFill="1" applyBorder="1" applyAlignment="1">
      <alignment horizontal="center" vertical="top" wrapText="1"/>
      <protection/>
    </xf>
    <xf numFmtId="2" fontId="11" fillId="32" borderId="18" xfId="53" applyNumberFormat="1" applyFont="1" applyFill="1" applyBorder="1" applyAlignment="1">
      <alignment horizontal="center" vertical="top" wrapText="1"/>
      <protection/>
    </xf>
    <xf numFmtId="0" fontId="8" fillId="32" borderId="34" xfId="53" applyFont="1" applyFill="1" applyBorder="1" applyAlignment="1">
      <alignment vertical="top" wrapText="1"/>
      <protection/>
    </xf>
    <xf numFmtId="0" fontId="8" fillId="32" borderId="22" xfId="53" applyFont="1" applyFill="1" applyBorder="1" applyAlignment="1">
      <alignment vertical="top" wrapText="1"/>
      <protection/>
    </xf>
    <xf numFmtId="0" fontId="8" fillId="32" borderId="22" xfId="53" applyFont="1" applyFill="1" applyBorder="1" applyAlignment="1">
      <alignment vertical="top"/>
      <protection/>
    </xf>
    <xf numFmtId="0" fontId="12" fillId="0" borderId="25" xfId="53" applyFont="1" applyBorder="1" applyAlignment="1">
      <alignment vertical="center"/>
      <protection/>
    </xf>
    <xf numFmtId="0" fontId="12" fillId="34" borderId="35" xfId="53" applyFont="1" applyFill="1" applyBorder="1" applyAlignment="1">
      <alignment vertical="top" wrapText="1"/>
      <protection/>
    </xf>
    <xf numFmtId="0" fontId="8" fillId="0" borderId="34" xfId="53" applyFont="1" applyFill="1" applyBorder="1" applyAlignment="1">
      <alignment vertical="top" wrapText="1"/>
      <protection/>
    </xf>
    <xf numFmtId="0" fontId="8" fillId="0" borderId="22" xfId="53" applyFont="1" applyFill="1" applyBorder="1" applyAlignment="1">
      <alignment vertical="top" wrapText="1"/>
      <protection/>
    </xf>
    <xf numFmtId="0" fontId="8" fillId="0" borderId="22" xfId="53" applyFont="1" applyBorder="1" applyAlignment="1">
      <alignment vertical="top" wrapText="1"/>
      <protection/>
    </xf>
    <xf numFmtId="0" fontId="12" fillId="0" borderId="40" xfId="53" applyFont="1" applyBorder="1" applyAlignment="1">
      <alignment vertical="center"/>
      <protection/>
    </xf>
    <xf numFmtId="0" fontId="11" fillId="0" borderId="37" xfId="53" applyFont="1" applyBorder="1" applyAlignment="1">
      <alignment vertical="top" wrapText="1"/>
      <protection/>
    </xf>
    <xf numFmtId="2" fontId="8" fillId="32" borderId="36" xfId="53" applyNumberFormat="1" applyFont="1" applyFill="1" applyBorder="1" applyAlignment="1">
      <alignment horizontal="center" vertical="top" wrapText="1"/>
      <protection/>
    </xf>
    <xf numFmtId="0" fontId="8" fillId="34" borderId="13" xfId="53" applyFont="1" applyFill="1" applyBorder="1" applyAlignment="1">
      <alignment horizontal="center" vertical="top" wrapText="1"/>
      <protection/>
    </xf>
    <xf numFmtId="0" fontId="8" fillId="34" borderId="14" xfId="53" applyFont="1" applyFill="1" applyBorder="1" applyAlignment="1">
      <alignment horizontal="center" vertical="top" wrapText="1"/>
      <protection/>
    </xf>
    <xf numFmtId="0" fontId="13" fillId="0" borderId="14" xfId="53" applyFont="1" applyBorder="1" applyAlignment="1">
      <alignment horizontal="center" vertical="top" wrapText="1"/>
      <protection/>
    </xf>
    <xf numFmtId="49" fontId="2" fillId="0" borderId="33" xfId="53" applyNumberFormat="1" applyBorder="1">
      <alignment/>
      <protection/>
    </xf>
    <xf numFmtId="2" fontId="11" fillId="0" borderId="33" xfId="53" applyNumberFormat="1" applyFont="1" applyBorder="1" applyAlignment="1">
      <alignment horizontal="center"/>
      <protection/>
    </xf>
    <xf numFmtId="2" fontId="11" fillId="0" borderId="10" xfId="53" applyNumberFormat="1" applyFont="1" applyBorder="1" applyAlignment="1">
      <alignment horizontal="center"/>
      <protection/>
    </xf>
    <xf numFmtId="2" fontId="11" fillId="0" borderId="30" xfId="53" applyNumberFormat="1" applyFont="1" applyBorder="1" applyAlignment="1">
      <alignment horizontal="center"/>
      <protection/>
    </xf>
    <xf numFmtId="2" fontId="9" fillId="0" borderId="18" xfId="53" applyNumberFormat="1" applyFont="1" applyFill="1" applyBorder="1" applyAlignment="1">
      <alignment horizontal="center" vertical="top" wrapText="1"/>
      <protection/>
    </xf>
    <xf numFmtId="0" fontId="9" fillId="32" borderId="18" xfId="53" applyFont="1" applyFill="1" applyBorder="1" applyAlignment="1">
      <alignment vertical="top" wrapText="1"/>
      <protection/>
    </xf>
    <xf numFmtId="0" fontId="9" fillId="0" borderId="18" xfId="53" applyFont="1" applyBorder="1" applyAlignment="1">
      <alignment vertical="top" wrapText="1"/>
      <protection/>
    </xf>
    <xf numFmtId="0" fontId="14" fillId="0" borderId="13" xfId="53" applyFont="1" applyBorder="1" applyAlignment="1">
      <alignment vertical="center"/>
      <protection/>
    </xf>
    <xf numFmtId="0" fontId="9" fillId="32" borderId="22" xfId="53" applyFont="1" applyFill="1" applyBorder="1" applyAlignment="1">
      <alignment vertical="top" wrapText="1"/>
      <protection/>
    </xf>
    <xf numFmtId="0" fontId="30" fillId="0" borderId="0" xfId="53" applyFont="1">
      <alignment/>
      <protection/>
    </xf>
    <xf numFmtId="0" fontId="31" fillId="0" borderId="0" xfId="53" applyFont="1">
      <alignment/>
      <protection/>
    </xf>
    <xf numFmtId="2" fontId="31" fillId="0" borderId="0" xfId="53" applyNumberFormat="1" applyFont="1">
      <alignment/>
      <protection/>
    </xf>
    <xf numFmtId="2" fontId="30" fillId="0" borderId="0" xfId="53" applyNumberFormat="1" applyFont="1">
      <alignment/>
      <protection/>
    </xf>
    <xf numFmtId="0" fontId="14" fillId="34" borderId="12" xfId="53" applyFont="1" applyFill="1" applyBorder="1" applyAlignment="1">
      <alignment vertical="top" wrapText="1"/>
      <protection/>
    </xf>
    <xf numFmtId="0" fontId="14" fillId="34" borderId="15" xfId="53" applyFont="1" applyFill="1" applyBorder="1" applyAlignment="1">
      <alignment vertical="top" wrapText="1"/>
      <protection/>
    </xf>
    <xf numFmtId="0" fontId="9" fillId="34" borderId="15" xfId="53" applyFont="1" applyFill="1" applyBorder="1" applyAlignment="1">
      <alignment horizontal="center" vertical="top" wrapText="1"/>
      <protection/>
    </xf>
    <xf numFmtId="2" fontId="9" fillId="34" borderId="15" xfId="53" applyNumberFormat="1" applyFont="1" applyFill="1" applyBorder="1" applyAlignment="1">
      <alignment horizontal="center" vertical="top" wrapText="1"/>
      <protection/>
    </xf>
    <xf numFmtId="2" fontId="9" fillId="34" borderId="16" xfId="53" applyNumberFormat="1" applyFont="1" applyFill="1" applyBorder="1" applyAlignment="1">
      <alignment horizontal="center" vertical="top" wrapText="1"/>
      <protection/>
    </xf>
    <xf numFmtId="0" fontId="9" fillId="0" borderId="20" xfId="53" applyFont="1" applyBorder="1" applyAlignment="1">
      <alignment vertical="top" wrapText="1"/>
      <protection/>
    </xf>
    <xf numFmtId="0" fontId="9" fillId="32" borderId="0" xfId="53" applyFont="1" applyFill="1" applyBorder="1" applyAlignment="1">
      <alignment vertical="top" wrapText="1"/>
      <protection/>
    </xf>
    <xf numFmtId="1" fontId="9" fillId="32" borderId="0" xfId="53" applyNumberFormat="1" applyFont="1" applyFill="1" applyBorder="1" applyAlignment="1">
      <alignment horizontal="center" vertical="top" wrapText="1"/>
      <protection/>
    </xf>
    <xf numFmtId="2" fontId="9" fillId="32" borderId="0" xfId="53" applyNumberFormat="1" applyFont="1" applyFill="1" applyBorder="1" applyAlignment="1">
      <alignment horizontal="center" vertical="top" wrapText="1"/>
      <protection/>
    </xf>
    <xf numFmtId="0" fontId="30" fillId="0" borderId="0" xfId="53" applyFont="1" applyBorder="1">
      <alignment/>
      <protection/>
    </xf>
    <xf numFmtId="0" fontId="9" fillId="32" borderId="20" xfId="53" applyFont="1" applyFill="1" applyBorder="1" applyAlignment="1">
      <alignment vertical="top" wrapText="1"/>
      <protection/>
    </xf>
    <xf numFmtId="0" fontId="10" fillId="0" borderId="0" xfId="53" applyFont="1" applyBorder="1" applyAlignment="1">
      <alignment horizontal="left" vertical="center" wrapText="1"/>
      <protection/>
    </xf>
    <xf numFmtId="2" fontId="9" fillId="0" borderId="0" xfId="53" applyNumberFormat="1" applyFont="1" applyBorder="1" applyAlignment="1">
      <alignment horizontal="center" vertical="top" wrapText="1"/>
      <protection/>
    </xf>
    <xf numFmtId="0" fontId="9" fillId="0" borderId="18" xfId="0" applyFont="1" applyBorder="1" applyAlignment="1">
      <alignment vertical="top" wrapText="1"/>
    </xf>
    <xf numFmtId="0" fontId="9" fillId="32" borderId="19" xfId="53" applyFont="1" applyFill="1" applyBorder="1" applyAlignment="1">
      <alignment vertical="top" wrapText="1"/>
      <protection/>
    </xf>
    <xf numFmtId="0" fontId="9" fillId="0" borderId="25" xfId="53" applyFont="1" applyBorder="1" applyAlignment="1">
      <alignment vertical="top" wrapText="1"/>
      <protection/>
    </xf>
    <xf numFmtId="0" fontId="9" fillId="32" borderId="39" xfId="53" applyFont="1" applyFill="1" applyBorder="1" applyAlignment="1">
      <alignment vertical="top" wrapText="1"/>
      <protection/>
    </xf>
    <xf numFmtId="2" fontId="9" fillId="0" borderId="0" xfId="53" applyNumberFormat="1" applyFont="1" applyFill="1" applyBorder="1" applyAlignment="1">
      <alignment horizontal="center" vertical="top" wrapText="1"/>
      <protection/>
    </xf>
    <xf numFmtId="0" fontId="9" fillId="0" borderId="0" xfId="53" applyFont="1" applyBorder="1" applyAlignment="1">
      <alignment vertical="top" wrapText="1"/>
      <protection/>
    </xf>
    <xf numFmtId="0" fontId="14" fillId="0" borderId="0" xfId="53" applyFont="1" applyBorder="1" applyAlignment="1">
      <alignment vertical="center"/>
      <protection/>
    </xf>
    <xf numFmtId="0" fontId="14" fillId="0" borderId="14" xfId="53" applyFont="1" applyBorder="1" applyAlignment="1">
      <alignment vertical="center"/>
      <protection/>
    </xf>
    <xf numFmtId="0" fontId="9" fillId="32" borderId="14" xfId="53" applyFont="1" applyFill="1" applyBorder="1" applyAlignment="1">
      <alignment vertical="top" wrapText="1"/>
      <protection/>
    </xf>
    <xf numFmtId="0" fontId="9" fillId="32" borderId="36" xfId="53" applyFont="1" applyFill="1" applyBorder="1" applyAlignment="1">
      <alignment vertical="top" wrapText="1"/>
      <protection/>
    </xf>
    <xf numFmtId="0" fontId="9" fillId="32" borderId="41" xfId="53" applyFont="1" applyFill="1" applyBorder="1" applyAlignment="1">
      <alignment vertical="top" wrapText="1"/>
      <protection/>
    </xf>
    <xf numFmtId="0" fontId="9" fillId="32" borderId="13" xfId="53" applyFont="1" applyFill="1" applyBorder="1" applyAlignment="1">
      <alignment vertical="top" wrapText="1"/>
      <protection/>
    </xf>
    <xf numFmtId="0" fontId="14" fillId="32" borderId="15" xfId="53" applyFont="1" applyFill="1" applyBorder="1" applyAlignment="1">
      <alignment vertical="top" wrapText="1"/>
      <protection/>
    </xf>
    <xf numFmtId="2" fontId="9" fillId="34" borderId="0" xfId="53" applyNumberFormat="1" applyFont="1" applyFill="1" applyBorder="1" applyAlignment="1">
      <alignment horizontal="center" vertical="top" wrapText="1"/>
      <protection/>
    </xf>
    <xf numFmtId="0" fontId="9" fillId="32" borderId="42" xfId="53" applyFont="1" applyFill="1" applyBorder="1" applyAlignment="1">
      <alignment vertical="top" wrapText="1"/>
      <protection/>
    </xf>
    <xf numFmtId="0" fontId="10" fillId="0" borderId="0" xfId="53" applyFont="1" applyAlignment="1">
      <alignment horizontal="left"/>
      <protection/>
    </xf>
    <xf numFmtId="0" fontId="14" fillId="32" borderId="0" xfId="53" applyFont="1" applyFill="1" applyBorder="1" applyAlignment="1">
      <alignment vertical="top" wrapText="1"/>
      <protection/>
    </xf>
    <xf numFmtId="2" fontId="14" fillId="32" borderId="0" xfId="53" applyNumberFormat="1" applyFont="1" applyFill="1" applyBorder="1" applyAlignment="1">
      <alignment horizontal="center" vertical="top" wrapText="1"/>
      <protection/>
    </xf>
    <xf numFmtId="0" fontId="14" fillId="0" borderId="26" xfId="53" applyFont="1" applyBorder="1" applyAlignment="1">
      <alignment vertical="center"/>
      <protection/>
    </xf>
    <xf numFmtId="0" fontId="9" fillId="0" borderId="13" xfId="53" applyFont="1" applyBorder="1" applyAlignment="1">
      <alignment vertical="top" wrapText="1"/>
      <protection/>
    </xf>
    <xf numFmtId="0" fontId="14" fillId="0" borderId="15" xfId="53" applyFont="1" applyBorder="1" applyAlignment="1">
      <alignment vertical="center"/>
      <protection/>
    </xf>
    <xf numFmtId="0" fontId="9" fillId="32" borderId="29" xfId="53" applyFont="1" applyFill="1" applyBorder="1" applyAlignment="1">
      <alignment vertical="top" wrapText="1"/>
      <protection/>
    </xf>
    <xf numFmtId="2" fontId="12" fillId="0" borderId="13" xfId="53" applyNumberFormat="1" applyFont="1" applyBorder="1" applyAlignment="1">
      <alignment horizontal="center" vertical="top" wrapText="1"/>
      <protection/>
    </xf>
    <xf numFmtId="2" fontId="12" fillId="0" borderId="19" xfId="53" applyNumberFormat="1" applyFont="1" applyFill="1" applyBorder="1" applyAlignment="1">
      <alignment horizontal="center" vertical="top" wrapText="1"/>
      <protection/>
    </xf>
    <xf numFmtId="172" fontId="12" fillId="0" borderId="19" xfId="53" applyNumberFormat="1" applyFont="1" applyFill="1" applyBorder="1" applyAlignment="1">
      <alignment horizontal="center" vertical="top" wrapText="1"/>
      <protection/>
    </xf>
    <xf numFmtId="172" fontId="12" fillId="0" borderId="19" xfId="53" applyNumberFormat="1" applyFont="1" applyBorder="1" applyAlignment="1">
      <alignment horizontal="center" vertical="top" wrapText="1"/>
      <protection/>
    </xf>
    <xf numFmtId="172" fontId="12" fillId="0" borderId="13" xfId="53" applyNumberFormat="1" applyFont="1" applyBorder="1" applyAlignment="1">
      <alignment horizontal="center" vertical="top" wrapText="1"/>
      <protection/>
    </xf>
    <xf numFmtId="0" fontId="8" fillId="32" borderId="21" xfId="53" applyFont="1" applyFill="1" applyBorder="1" applyAlignment="1">
      <alignment vertical="top" wrapText="1"/>
      <protection/>
    </xf>
    <xf numFmtId="0" fontId="9" fillId="32" borderId="0" xfId="53" applyNumberFormat="1" applyFont="1" applyFill="1" applyBorder="1" applyAlignment="1">
      <alignment horizontal="center" vertical="top" wrapText="1"/>
      <protection/>
    </xf>
    <xf numFmtId="2" fontId="8" fillId="0" borderId="0" xfId="53" applyNumberFormat="1" applyFont="1" applyBorder="1" applyAlignment="1">
      <alignment horizontal="center" vertical="top" wrapText="1"/>
      <protection/>
    </xf>
    <xf numFmtId="0" fontId="9" fillId="0" borderId="42" xfId="53" applyFont="1" applyBorder="1" applyAlignment="1">
      <alignment vertical="top" wrapText="1"/>
      <protection/>
    </xf>
    <xf numFmtId="0" fontId="8" fillId="32" borderId="41" xfId="53" applyFont="1" applyFill="1" applyBorder="1" applyAlignment="1">
      <alignment vertical="top" wrapText="1"/>
      <protection/>
    </xf>
    <xf numFmtId="0" fontId="8" fillId="32" borderId="21" xfId="53" applyFont="1" applyFill="1" applyBorder="1" applyAlignment="1">
      <alignment horizontal="center" vertical="top" wrapText="1"/>
      <protection/>
    </xf>
    <xf numFmtId="0" fontId="9" fillId="32" borderId="24" xfId="53" applyFont="1" applyFill="1" applyBorder="1" applyAlignment="1">
      <alignment vertical="top" wrapText="1"/>
      <protection/>
    </xf>
    <xf numFmtId="0" fontId="9" fillId="32" borderId="27" xfId="53" applyFont="1" applyFill="1" applyBorder="1" applyAlignment="1">
      <alignment vertical="top" wrapText="1"/>
      <protection/>
    </xf>
    <xf numFmtId="0" fontId="14" fillId="0" borderId="38" xfId="53" applyFont="1" applyBorder="1" applyAlignment="1">
      <alignment vertical="center"/>
      <protection/>
    </xf>
    <xf numFmtId="0" fontId="12" fillId="32" borderId="13" xfId="53" applyNumberFormat="1" applyFont="1" applyFill="1" applyBorder="1" applyAlignment="1">
      <alignment horizontal="center" vertical="top" wrapText="1"/>
      <protection/>
    </xf>
    <xf numFmtId="1" fontId="12" fillId="32" borderId="13" xfId="53" applyNumberFormat="1" applyFont="1" applyFill="1" applyBorder="1" applyAlignment="1">
      <alignment horizontal="center" vertical="top" wrapText="1"/>
      <protection/>
    </xf>
    <xf numFmtId="172" fontId="12" fillId="32" borderId="16" xfId="53" applyNumberFormat="1" applyFont="1" applyFill="1" applyBorder="1" applyAlignment="1">
      <alignment horizontal="center" vertical="top" wrapText="1"/>
      <protection/>
    </xf>
    <xf numFmtId="0" fontId="16" fillId="32" borderId="14" xfId="53" applyFont="1" applyFill="1" applyBorder="1" applyAlignment="1">
      <alignment vertical="top" wrapText="1"/>
      <protection/>
    </xf>
    <xf numFmtId="0" fontId="29" fillId="0" borderId="18" xfId="53" applyFont="1" applyBorder="1" applyAlignment="1">
      <alignment horizontal="center" vertical="top" wrapText="1"/>
      <protection/>
    </xf>
    <xf numFmtId="0" fontId="16" fillId="0" borderId="18" xfId="53" applyFont="1" applyBorder="1" applyAlignment="1">
      <alignment horizontal="left" vertical="top" wrapText="1"/>
      <protection/>
    </xf>
    <xf numFmtId="0" fontId="16" fillId="32" borderId="18" xfId="53" applyFont="1" applyFill="1" applyBorder="1" applyAlignment="1">
      <alignment vertical="top" wrapText="1"/>
      <protection/>
    </xf>
    <xf numFmtId="0" fontId="33" fillId="32" borderId="18" xfId="53" applyFont="1" applyFill="1" applyBorder="1" applyAlignment="1">
      <alignment vertical="top" wrapText="1"/>
      <protection/>
    </xf>
    <xf numFmtId="0" fontId="34" fillId="0" borderId="13" xfId="53" applyFont="1" applyBorder="1" applyAlignment="1">
      <alignment vertical="center"/>
      <protection/>
    </xf>
    <xf numFmtId="2" fontId="32" fillId="0" borderId="13" xfId="53" applyNumberFormat="1" applyFont="1" applyBorder="1" applyAlignment="1">
      <alignment horizontal="center" vertical="top" wrapText="1"/>
      <protection/>
    </xf>
    <xf numFmtId="0" fontId="8" fillId="0" borderId="39" xfId="53" applyNumberFormat="1" applyFont="1" applyBorder="1" applyAlignment="1">
      <alignment horizontal="center" vertical="top" wrapText="1"/>
      <protection/>
    </xf>
    <xf numFmtId="2" fontId="8" fillId="0" borderId="20" xfId="53" applyNumberFormat="1" applyFont="1" applyFill="1" applyBorder="1" applyAlignment="1">
      <alignment horizontal="center" vertical="top" wrapText="1"/>
      <protection/>
    </xf>
    <xf numFmtId="1" fontId="8" fillId="32" borderId="39" xfId="53" applyNumberFormat="1" applyFont="1" applyFill="1" applyBorder="1" applyAlignment="1">
      <alignment horizontal="center" vertical="top" wrapText="1"/>
      <protection/>
    </xf>
    <xf numFmtId="2" fontId="8" fillId="32" borderId="39" xfId="53" applyNumberFormat="1" applyFont="1" applyFill="1" applyBorder="1" applyAlignment="1">
      <alignment horizontal="center" vertical="top" wrapText="1"/>
      <protection/>
    </xf>
    <xf numFmtId="2" fontId="8" fillId="0" borderId="39" xfId="53" applyNumberFormat="1" applyFont="1" applyFill="1" applyBorder="1" applyAlignment="1">
      <alignment horizontal="center" vertical="top" wrapText="1"/>
      <protection/>
    </xf>
    <xf numFmtId="172" fontId="8" fillId="0" borderId="39" xfId="53" applyNumberFormat="1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 horizontal="center" vertical="top" wrapText="1"/>
    </xf>
    <xf numFmtId="2" fontId="8" fillId="32" borderId="0" xfId="53" applyNumberFormat="1" applyFont="1" applyFill="1" applyBorder="1" applyAlignment="1">
      <alignment horizontal="center" vertical="top" wrapText="1"/>
      <protection/>
    </xf>
    <xf numFmtId="172" fontId="12" fillId="0" borderId="0" xfId="53" applyNumberFormat="1" applyFont="1" applyBorder="1" applyAlignment="1">
      <alignment horizontal="center" vertical="top" wrapText="1"/>
      <protection/>
    </xf>
    <xf numFmtId="172" fontId="14" fillId="0" borderId="0" xfId="53" applyNumberFormat="1" applyFont="1" applyBorder="1" applyAlignment="1">
      <alignment horizontal="center" vertical="top" wrapText="1"/>
      <protection/>
    </xf>
    <xf numFmtId="172" fontId="10" fillId="0" borderId="0" xfId="53" applyNumberFormat="1" applyFont="1" applyBorder="1" applyAlignment="1">
      <alignment horizontal="center" vertical="center" wrapText="1"/>
      <protection/>
    </xf>
    <xf numFmtId="172" fontId="8" fillId="32" borderId="18" xfId="53" applyNumberFormat="1" applyFont="1" applyFill="1" applyBorder="1" applyAlignment="1">
      <alignment horizontal="center" vertical="top" wrapText="1"/>
      <protection/>
    </xf>
    <xf numFmtId="0" fontId="12" fillId="0" borderId="13" xfId="53" applyFont="1" applyBorder="1" applyAlignment="1">
      <alignment horizontal="center" vertical="top"/>
      <protection/>
    </xf>
    <xf numFmtId="2" fontId="11" fillId="0" borderId="21" xfId="53" applyNumberFormat="1" applyFont="1" applyBorder="1" applyAlignment="1">
      <alignment horizontal="center" vertical="top" wrapText="1"/>
      <protection/>
    </xf>
    <xf numFmtId="2" fontId="11" fillId="0" borderId="39" xfId="53" applyNumberFormat="1" applyFont="1" applyBorder="1" applyAlignment="1">
      <alignment horizontal="center" vertical="top" wrapText="1"/>
      <protection/>
    </xf>
    <xf numFmtId="2" fontId="29" fillId="0" borderId="18" xfId="53" applyNumberFormat="1" applyFont="1" applyBorder="1" applyAlignment="1">
      <alignment horizontal="center" vertical="top" wrapText="1"/>
      <protection/>
    </xf>
    <xf numFmtId="1" fontId="12" fillId="0" borderId="13" xfId="53" applyNumberFormat="1" applyFont="1" applyBorder="1" applyAlignment="1">
      <alignment horizontal="center" vertical="top" wrapText="1"/>
      <protection/>
    </xf>
    <xf numFmtId="2" fontId="8" fillId="0" borderId="21" xfId="53" applyNumberFormat="1" applyFont="1" applyBorder="1" applyAlignment="1">
      <alignment horizontal="center" vertical="top" wrapText="1"/>
      <protection/>
    </xf>
    <xf numFmtId="0" fontId="8" fillId="32" borderId="20" xfId="53" applyNumberFormat="1" applyFont="1" applyFill="1" applyBorder="1" applyAlignment="1">
      <alignment horizontal="center" vertical="top" wrapText="1"/>
      <protection/>
    </xf>
    <xf numFmtId="172" fontId="8" fillId="0" borderId="18" xfId="53" applyNumberFormat="1" applyFont="1" applyFill="1" applyBorder="1" applyAlignment="1">
      <alignment horizontal="center" vertical="top" wrapText="1"/>
      <protection/>
    </xf>
    <xf numFmtId="1" fontId="8" fillId="32" borderId="14" xfId="53" applyNumberFormat="1" applyFont="1" applyFill="1" applyBorder="1" applyAlignment="1">
      <alignment horizontal="center" vertical="top" wrapText="1"/>
      <protection/>
    </xf>
    <xf numFmtId="2" fontId="8" fillId="32" borderId="14" xfId="53" applyNumberFormat="1" applyFont="1" applyFill="1" applyBorder="1" applyAlignment="1">
      <alignment horizontal="center" vertical="top" wrapText="1"/>
      <protection/>
    </xf>
    <xf numFmtId="2" fontId="8" fillId="0" borderId="14" xfId="53" applyNumberFormat="1" applyFont="1" applyFill="1" applyBorder="1" applyAlignment="1">
      <alignment horizontal="center" vertical="top" wrapText="1"/>
      <protection/>
    </xf>
    <xf numFmtId="172" fontId="8" fillId="0" borderId="14" xfId="53" applyNumberFormat="1" applyFont="1" applyFill="1" applyBorder="1" applyAlignment="1">
      <alignment horizontal="center" vertical="top" wrapText="1"/>
      <protection/>
    </xf>
    <xf numFmtId="2" fontId="16" fillId="0" borderId="14" xfId="53" applyNumberFormat="1" applyFont="1" applyFill="1" applyBorder="1" applyAlignment="1">
      <alignment horizontal="center" vertical="top" wrapText="1"/>
      <protection/>
    </xf>
    <xf numFmtId="176" fontId="33" fillId="0" borderId="18" xfId="53" applyNumberFormat="1" applyFont="1" applyFill="1" applyBorder="1" applyAlignment="1">
      <alignment horizontal="center" vertical="top" wrapText="1"/>
      <protection/>
    </xf>
    <xf numFmtId="0" fontId="8" fillId="0" borderId="20" xfId="53" applyFont="1" applyBorder="1" applyAlignment="1">
      <alignment horizontal="center" vertical="top" wrapText="1"/>
      <protection/>
    </xf>
    <xf numFmtId="2" fontId="8" fillId="0" borderId="20" xfId="53" applyNumberFormat="1" applyFont="1" applyBorder="1" applyAlignment="1">
      <alignment horizontal="center" vertical="top" wrapText="1"/>
      <protection/>
    </xf>
    <xf numFmtId="0" fontId="8" fillId="0" borderId="33" xfId="53" applyFont="1" applyFill="1" applyBorder="1" applyAlignment="1">
      <alignment horizontal="center" vertical="top" wrapText="1"/>
      <protection/>
    </xf>
    <xf numFmtId="0" fontId="33" fillId="32" borderId="33" xfId="53" applyFont="1" applyFill="1" applyBorder="1" applyAlignment="1">
      <alignment vertical="top" wrapText="1"/>
      <protection/>
    </xf>
    <xf numFmtId="0" fontId="33" fillId="0" borderId="18" xfId="53" applyFont="1" applyBorder="1" applyAlignment="1">
      <alignment vertical="top" wrapText="1"/>
      <protection/>
    </xf>
    <xf numFmtId="0" fontId="33" fillId="32" borderId="21" xfId="53" applyFont="1" applyFill="1" applyBorder="1" applyAlignment="1">
      <alignment vertical="top" wrapText="1"/>
      <protection/>
    </xf>
    <xf numFmtId="0" fontId="35" fillId="0" borderId="13" xfId="53" applyFont="1" applyBorder="1" applyAlignment="1">
      <alignment horizontal="center" vertical="center"/>
      <protection/>
    </xf>
    <xf numFmtId="2" fontId="8" fillId="32" borderId="21" xfId="53" applyNumberFormat="1" applyFont="1" applyFill="1" applyBorder="1" applyAlignment="1">
      <alignment horizontal="center" vertical="top" wrapText="1"/>
      <protection/>
    </xf>
    <xf numFmtId="172" fontId="8" fillId="0" borderId="21" xfId="53" applyNumberFormat="1" applyFont="1" applyFill="1" applyBorder="1" applyAlignment="1">
      <alignment horizontal="center" vertical="top" wrapText="1"/>
      <protection/>
    </xf>
    <xf numFmtId="0" fontId="8" fillId="32" borderId="39" xfId="53" applyNumberFormat="1" applyFont="1" applyFill="1" applyBorder="1" applyAlignment="1">
      <alignment horizontal="center" vertical="top" wrapText="1"/>
      <protection/>
    </xf>
    <xf numFmtId="172" fontId="8" fillId="0" borderId="17" xfId="53" applyNumberFormat="1" applyFont="1" applyFill="1" applyBorder="1" applyAlignment="1">
      <alignment horizontal="center" vertical="top" wrapText="1"/>
      <protection/>
    </xf>
    <xf numFmtId="0" fontId="8" fillId="0" borderId="21" xfId="53" applyNumberFormat="1" applyFont="1" applyBorder="1" applyAlignment="1">
      <alignment horizontal="center" vertical="top" wrapText="1"/>
      <protection/>
    </xf>
    <xf numFmtId="172" fontId="8" fillId="0" borderId="20" xfId="53" applyNumberFormat="1" applyFont="1" applyFill="1" applyBorder="1" applyAlignment="1">
      <alignment horizontal="center" vertical="top" wrapText="1"/>
      <protection/>
    </xf>
    <xf numFmtId="0" fontId="16" fillId="0" borderId="13" xfId="53" applyFont="1" applyBorder="1" applyAlignment="1">
      <alignment vertical="top" wrapText="1"/>
      <protection/>
    </xf>
    <xf numFmtId="0" fontId="16" fillId="32" borderId="21" xfId="53" applyFont="1" applyFill="1" applyBorder="1" applyAlignment="1">
      <alignment vertical="top" wrapText="1"/>
      <protection/>
    </xf>
    <xf numFmtId="0" fontId="16" fillId="32" borderId="17" xfId="53" applyFont="1" applyFill="1" applyBorder="1" applyAlignment="1">
      <alignment vertical="top" wrapText="1"/>
      <protection/>
    </xf>
    <xf numFmtId="1" fontId="11" fillId="0" borderId="13" xfId="53" applyNumberFormat="1" applyFont="1" applyBorder="1" applyAlignment="1">
      <alignment horizontal="center" vertical="top" wrapText="1"/>
      <protection/>
    </xf>
    <xf numFmtId="172" fontId="12" fillId="32" borderId="13" xfId="53" applyNumberFormat="1" applyFont="1" applyFill="1" applyBorder="1" applyAlignment="1">
      <alignment horizontal="center" vertical="top" wrapText="1"/>
      <protection/>
    </xf>
    <xf numFmtId="2" fontId="8" fillId="0" borderId="23" xfId="53" applyNumberFormat="1" applyFont="1" applyFill="1" applyBorder="1" applyAlignment="1">
      <alignment horizontal="center" vertical="top" wrapText="1"/>
      <protection/>
    </xf>
    <xf numFmtId="172" fontId="8" fillId="32" borderId="13" xfId="53" applyNumberFormat="1" applyFont="1" applyFill="1" applyBorder="1" applyAlignment="1">
      <alignment horizontal="center" vertical="top" wrapText="1"/>
      <protection/>
    </xf>
    <xf numFmtId="0" fontId="8" fillId="35" borderId="34" xfId="53" applyFont="1" applyFill="1" applyBorder="1" applyAlignment="1">
      <alignment vertical="top" wrapText="1"/>
      <protection/>
    </xf>
    <xf numFmtId="2" fontId="12" fillId="32" borderId="13" xfId="53" applyNumberFormat="1" applyFont="1" applyFill="1" applyBorder="1" applyAlignment="1">
      <alignment horizontal="center" vertical="top" wrapText="1"/>
      <protection/>
    </xf>
    <xf numFmtId="0" fontId="11" fillId="0" borderId="12" xfId="53" applyFont="1" applyBorder="1" applyAlignment="1">
      <alignment vertical="center"/>
      <protection/>
    </xf>
    <xf numFmtId="1" fontId="11" fillId="0" borderId="13" xfId="53" applyNumberFormat="1" applyFont="1" applyBorder="1" applyAlignment="1">
      <alignment vertical="center"/>
      <protection/>
    </xf>
    <xf numFmtId="172" fontId="11" fillId="0" borderId="13" xfId="53" applyNumberFormat="1" applyFont="1" applyBorder="1" applyAlignment="1">
      <alignment vertical="center"/>
      <protection/>
    </xf>
    <xf numFmtId="0" fontId="11" fillId="0" borderId="12" xfId="53" applyFont="1" applyBorder="1" applyAlignment="1">
      <alignment horizontal="left" vertical="center"/>
      <protection/>
    </xf>
    <xf numFmtId="0" fontId="11" fillId="0" borderId="13" xfId="53" applyFont="1" applyBorder="1" applyAlignment="1">
      <alignment horizontal="justify" vertical="center"/>
      <protection/>
    </xf>
    <xf numFmtId="2" fontId="11" fillId="0" borderId="13" xfId="53" applyNumberFormat="1" applyFont="1" applyBorder="1" applyAlignment="1">
      <alignment horizontal="justify" vertical="center"/>
      <protection/>
    </xf>
    <xf numFmtId="0" fontId="16" fillId="32" borderId="29" xfId="53" applyFont="1" applyFill="1" applyBorder="1" applyAlignment="1">
      <alignment vertical="top" wrapText="1"/>
      <protection/>
    </xf>
    <xf numFmtId="0" fontId="16" fillId="0" borderId="39" xfId="53" applyFont="1" applyBorder="1" applyAlignment="1">
      <alignment vertical="top" wrapText="1"/>
      <protection/>
    </xf>
    <xf numFmtId="0" fontId="34" fillId="0" borderId="0" xfId="53" applyFont="1" applyBorder="1" applyAlignment="1">
      <alignment vertical="center"/>
      <protection/>
    </xf>
    <xf numFmtId="0" fontId="12" fillId="0" borderId="0" xfId="53" applyFont="1" applyBorder="1" applyAlignment="1">
      <alignment horizontal="center" vertical="top"/>
      <protection/>
    </xf>
    <xf numFmtId="0" fontId="12" fillId="0" borderId="0" xfId="53" applyFont="1" applyBorder="1" applyAlignment="1">
      <alignment vertical="center"/>
      <protection/>
    </xf>
    <xf numFmtId="172" fontId="12" fillId="0" borderId="0" xfId="53" applyNumberFormat="1" applyFont="1" applyFill="1" applyBorder="1" applyAlignment="1">
      <alignment horizontal="center" vertical="top" wrapText="1"/>
      <protection/>
    </xf>
    <xf numFmtId="2" fontId="8" fillId="0" borderId="43" xfId="53" applyNumberFormat="1" applyFont="1" applyFill="1" applyBorder="1" applyAlignment="1">
      <alignment horizontal="center" vertical="top" wrapText="1"/>
      <protection/>
    </xf>
    <xf numFmtId="0" fontId="12" fillId="32" borderId="0" xfId="53" applyNumberFormat="1" applyFont="1" applyFill="1" applyBorder="1" applyAlignment="1">
      <alignment horizontal="center" vertical="top" wrapText="1"/>
      <protection/>
    </xf>
    <xf numFmtId="0" fontId="35" fillId="0" borderId="0" xfId="53" applyFont="1" applyBorder="1" applyAlignment="1">
      <alignment horizontal="center" vertical="center"/>
      <protection/>
    </xf>
    <xf numFmtId="0" fontId="16" fillId="32" borderId="20" xfId="53" applyFont="1" applyFill="1" applyBorder="1" applyAlignment="1">
      <alignment vertical="top" wrapText="1"/>
      <protection/>
    </xf>
    <xf numFmtId="2" fontId="35" fillId="0" borderId="13" xfId="53" applyNumberFormat="1" applyFont="1" applyBorder="1" applyAlignment="1">
      <alignment horizontal="center" vertical="center"/>
      <protection/>
    </xf>
    <xf numFmtId="172" fontId="35" fillId="0" borderId="13" xfId="53" applyNumberFormat="1" applyFont="1" applyBorder="1" applyAlignment="1">
      <alignment horizontal="center" vertical="center"/>
      <protection/>
    </xf>
    <xf numFmtId="1" fontId="12" fillId="32" borderId="0" xfId="53" applyNumberFormat="1" applyFont="1" applyFill="1" applyBorder="1" applyAlignment="1">
      <alignment horizontal="center" vertical="top" wrapText="1"/>
      <protection/>
    </xf>
    <xf numFmtId="172" fontId="12" fillId="32" borderId="0" xfId="53" applyNumberFormat="1" applyFont="1" applyFill="1" applyBorder="1" applyAlignment="1">
      <alignment horizontal="center" vertical="top" wrapText="1"/>
      <protection/>
    </xf>
    <xf numFmtId="2" fontId="12" fillId="32" borderId="0" xfId="53" applyNumberFormat="1" applyFont="1" applyFill="1" applyBorder="1" applyAlignment="1">
      <alignment horizontal="center" vertical="top" wrapText="1"/>
      <protection/>
    </xf>
    <xf numFmtId="0" fontId="16" fillId="0" borderId="0" xfId="53" applyFont="1" applyBorder="1" applyAlignment="1">
      <alignment vertical="top" wrapText="1"/>
      <protection/>
    </xf>
    <xf numFmtId="2" fontId="32" fillId="0" borderId="0" xfId="53" applyNumberFormat="1" applyFont="1" applyBorder="1" applyAlignment="1">
      <alignment horizontal="center" vertical="top" wrapText="1"/>
      <protection/>
    </xf>
    <xf numFmtId="172" fontId="8" fillId="32" borderId="0" xfId="53" applyNumberFormat="1" applyFont="1" applyFill="1" applyBorder="1" applyAlignment="1">
      <alignment horizontal="center" vertical="top" wrapText="1"/>
      <protection/>
    </xf>
    <xf numFmtId="1" fontId="8" fillId="32" borderId="0" xfId="53" applyNumberFormat="1" applyFont="1" applyFill="1" applyBorder="1" applyAlignment="1">
      <alignment horizontal="center" vertical="top" wrapText="1"/>
      <protection/>
    </xf>
    <xf numFmtId="0" fontId="11" fillId="0" borderId="0" xfId="53" applyFont="1" applyBorder="1" applyAlignment="1">
      <alignment horizontal="left" vertical="center"/>
      <protection/>
    </xf>
    <xf numFmtId="0" fontId="11" fillId="0" borderId="0" xfId="53" applyFont="1" applyBorder="1" applyAlignment="1">
      <alignment horizontal="justify" vertical="center"/>
      <protection/>
    </xf>
    <xf numFmtId="2" fontId="8" fillId="0" borderId="41" xfId="53" applyNumberFormat="1" applyFont="1" applyFill="1" applyBorder="1" applyAlignment="1">
      <alignment horizontal="center" vertical="top" wrapText="1"/>
      <protection/>
    </xf>
    <xf numFmtId="172" fontId="8" fillId="32" borderId="21" xfId="53" applyNumberFormat="1" applyFont="1" applyFill="1" applyBorder="1" applyAlignment="1">
      <alignment horizontal="center" vertical="top" wrapText="1"/>
      <protection/>
    </xf>
    <xf numFmtId="172" fontId="8" fillId="0" borderId="18" xfId="53" applyNumberFormat="1" applyFont="1" applyBorder="1" applyAlignment="1">
      <alignment horizontal="center" vertical="top" wrapText="1"/>
      <protection/>
    </xf>
    <xf numFmtId="172" fontId="32" fillId="0" borderId="13" xfId="53" applyNumberFormat="1" applyFont="1" applyBorder="1" applyAlignment="1">
      <alignment horizontal="center" vertical="top" wrapText="1"/>
      <protection/>
    </xf>
    <xf numFmtId="172" fontId="35" fillId="0" borderId="19" xfId="53" applyNumberFormat="1" applyFont="1" applyBorder="1" applyAlignment="1">
      <alignment horizontal="center" vertical="top" wrapText="1"/>
      <protection/>
    </xf>
    <xf numFmtId="0" fontId="26" fillId="32" borderId="33" xfId="53" applyFont="1" applyFill="1" applyBorder="1" applyAlignment="1">
      <alignment vertical="top" wrapText="1"/>
      <protection/>
    </xf>
    <xf numFmtId="0" fontId="26" fillId="32" borderId="14" xfId="53" applyFont="1" applyFill="1" applyBorder="1" applyAlignment="1">
      <alignment vertical="top" wrapText="1"/>
      <protection/>
    </xf>
    <xf numFmtId="172" fontId="11" fillId="0" borderId="13" xfId="53" applyNumberFormat="1" applyFont="1" applyBorder="1" applyAlignment="1">
      <alignment horizontal="justify" vertical="center"/>
      <protection/>
    </xf>
    <xf numFmtId="1" fontId="8" fillId="0" borderId="22" xfId="53" applyNumberFormat="1" applyFont="1" applyBorder="1" applyAlignment="1">
      <alignment horizontal="center" vertical="top" wrapText="1"/>
      <protection/>
    </xf>
    <xf numFmtId="172" fontId="9" fillId="34" borderId="15" xfId="53" applyNumberFormat="1" applyFont="1" applyFill="1" applyBorder="1" applyAlignment="1">
      <alignment horizontal="center" vertical="top" wrapText="1"/>
      <protection/>
    </xf>
    <xf numFmtId="0" fontId="16" fillId="0" borderId="21" xfId="53" applyFont="1" applyFill="1" applyBorder="1" applyAlignment="1">
      <alignment vertical="top" wrapText="1"/>
      <protection/>
    </xf>
    <xf numFmtId="2" fontId="8" fillId="0" borderId="42" xfId="53" applyNumberFormat="1" applyFont="1" applyFill="1" applyBorder="1" applyAlignment="1">
      <alignment horizontal="center" vertical="top" wrapText="1"/>
      <protection/>
    </xf>
    <xf numFmtId="172" fontId="8" fillId="0" borderId="42" xfId="53" applyNumberFormat="1" applyFont="1" applyFill="1" applyBorder="1" applyAlignment="1">
      <alignment horizontal="center" vertical="top" wrapText="1"/>
      <protection/>
    </xf>
    <xf numFmtId="0" fontId="9" fillId="0" borderId="18" xfId="53" applyNumberFormat="1" applyFont="1" applyBorder="1" applyAlignment="1">
      <alignment horizontal="center" vertical="top" wrapText="1"/>
      <protection/>
    </xf>
    <xf numFmtId="0" fontId="9" fillId="0" borderId="42" xfId="53" applyFont="1" applyFill="1" applyBorder="1" applyAlignment="1">
      <alignment vertical="top" wrapText="1"/>
      <protection/>
    </xf>
    <xf numFmtId="0" fontId="16" fillId="0" borderId="17" xfId="53" applyFont="1" applyFill="1" applyBorder="1" applyAlignment="1">
      <alignment vertical="top" wrapText="1"/>
      <protection/>
    </xf>
    <xf numFmtId="0" fontId="2" fillId="0" borderId="0" xfId="53" applyFont="1" applyAlignment="1">
      <alignment horizontal="left"/>
      <protection/>
    </xf>
    <xf numFmtId="0" fontId="0" fillId="0" borderId="0" xfId="0" applyAlignment="1">
      <alignment/>
    </xf>
    <xf numFmtId="2" fontId="11" fillId="0" borderId="14" xfId="53" applyNumberFormat="1" applyFont="1" applyBorder="1" applyAlignment="1">
      <alignment horizontal="center" vertical="top" wrapText="1"/>
      <protection/>
    </xf>
    <xf numFmtId="0" fontId="9" fillId="32" borderId="11" xfId="53" applyFont="1" applyFill="1" applyBorder="1" applyAlignment="1">
      <alignment vertical="top" wrapText="1"/>
      <protection/>
    </xf>
    <xf numFmtId="0" fontId="33" fillId="32" borderId="19" xfId="53" applyFont="1" applyFill="1" applyBorder="1" applyAlignment="1">
      <alignment vertical="top" wrapText="1"/>
      <protection/>
    </xf>
    <xf numFmtId="0" fontId="34" fillId="0" borderId="44" xfId="53" applyFont="1" applyBorder="1" applyAlignment="1">
      <alignment vertical="center"/>
      <protection/>
    </xf>
    <xf numFmtId="2" fontId="30" fillId="0" borderId="0" xfId="53" applyNumberFormat="1" applyFont="1" applyBorder="1">
      <alignment/>
      <protection/>
    </xf>
    <xf numFmtId="2" fontId="12" fillId="0" borderId="45" xfId="53" applyNumberFormat="1" applyFont="1" applyBorder="1" applyAlignment="1">
      <alignment horizontal="center" vertical="top" wrapText="1"/>
      <protection/>
    </xf>
    <xf numFmtId="0" fontId="16" fillId="32" borderId="46" xfId="53" applyFont="1" applyFill="1" applyBorder="1" applyAlignment="1">
      <alignment vertical="top" wrapText="1"/>
      <protection/>
    </xf>
    <xf numFmtId="0" fontId="29" fillId="0" borderId="19" xfId="53" applyFont="1" applyBorder="1" applyAlignment="1">
      <alignment horizontal="center" vertical="top" wrapText="1"/>
      <protection/>
    </xf>
    <xf numFmtId="2" fontId="29" fillId="0" borderId="19" xfId="53" applyNumberFormat="1" applyFont="1" applyBorder="1" applyAlignment="1">
      <alignment horizontal="center" vertical="top" wrapText="1"/>
      <protection/>
    </xf>
    <xf numFmtId="0" fontId="33" fillId="32" borderId="17" xfId="53" applyFont="1" applyFill="1" applyBorder="1" applyAlignment="1">
      <alignment vertical="top" wrapText="1"/>
      <protection/>
    </xf>
    <xf numFmtId="0" fontId="8" fillId="35" borderId="47" xfId="53" applyFont="1" applyFill="1" applyBorder="1" applyAlignment="1">
      <alignment vertical="top" wrapText="1"/>
      <protection/>
    </xf>
    <xf numFmtId="0" fontId="9" fillId="0" borderId="24" xfId="53" applyFont="1" applyBorder="1" applyAlignment="1">
      <alignment vertical="top" wrapText="1"/>
      <protection/>
    </xf>
    <xf numFmtId="0" fontId="9" fillId="32" borderId="44" xfId="53" applyFont="1" applyFill="1" applyBorder="1" applyAlignment="1">
      <alignment vertical="top" wrapText="1"/>
      <protection/>
    </xf>
    <xf numFmtId="172" fontId="12" fillId="32" borderId="45" xfId="53" applyNumberFormat="1" applyFont="1" applyFill="1" applyBorder="1" applyAlignment="1">
      <alignment horizontal="center" vertical="top" wrapText="1"/>
      <protection/>
    </xf>
    <xf numFmtId="2" fontId="8" fillId="32" borderId="13" xfId="53" applyNumberFormat="1" applyFont="1" applyFill="1" applyBorder="1" applyAlignment="1">
      <alignment horizontal="center" vertical="top" wrapText="1"/>
      <protection/>
    </xf>
    <xf numFmtId="0" fontId="2" fillId="0" borderId="0" xfId="53" applyFont="1" applyAlignment="1">
      <alignment horizontal="left"/>
      <protection/>
    </xf>
    <xf numFmtId="0" fontId="0" fillId="0" borderId="0" xfId="0" applyAlignment="1">
      <alignment/>
    </xf>
    <xf numFmtId="0" fontId="29" fillId="0" borderId="17" xfId="53" applyFont="1" applyBorder="1" applyAlignment="1">
      <alignment horizontal="center" vertical="top" wrapText="1"/>
      <protection/>
    </xf>
    <xf numFmtId="0" fontId="29" fillId="0" borderId="19" xfId="53" applyFont="1" applyBorder="1" applyAlignment="1">
      <alignment horizontal="center" vertical="top" wrapText="1"/>
      <protection/>
    </xf>
    <xf numFmtId="0" fontId="10" fillId="0" borderId="17" xfId="53" applyFont="1" applyBorder="1" applyAlignment="1">
      <alignment horizontal="center" vertical="top" wrapText="1"/>
      <protection/>
    </xf>
    <xf numFmtId="0" fontId="10" fillId="0" borderId="19" xfId="53" applyFont="1" applyBorder="1" applyAlignment="1">
      <alignment horizontal="center" vertical="top" wrapText="1"/>
      <protection/>
    </xf>
    <xf numFmtId="2" fontId="11" fillId="0" borderId="34" xfId="53" applyNumberFormat="1" applyFont="1" applyBorder="1" applyAlignment="1">
      <alignment horizontal="center" vertical="top" wrapText="1"/>
      <protection/>
    </xf>
    <xf numFmtId="2" fontId="11" fillId="0" borderId="47" xfId="53" applyNumberFormat="1" applyFont="1" applyBorder="1" applyAlignment="1">
      <alignment horizontal="center" vertical="top" wrapText="1"/>
      <protection/>
    </xf>
    <xf numFmtId="2" fontId="11" fillId="0" borderId="36" xfId="53" applyNumberFormat="1" applyFont="1" applyBorder="1" applyAlignment="1">
      <alignment horizontal="center" vertical="top" wrapText="1"/>
      <protection/>
    </xf>
    <xf numFmtId="0" fontId="71" fillId="0" borderId="47" xfId="0" applyFont="1" applyBorder="1" applyAlignment="1">
      <alignment horizontal="center" vertical="top" wrapText="1"/>
    </xf>
    <xf numFmtId="0" fontId="71" fillId="0" borderId="36" xfId="0" applyFont="1" applyBorder="1" applyAlignment="1">
      <alignment horizontal="center" vertical="top" wrapText="1"/>
    </xf>
    <xf numFmtId="0" fontId="10" fillId="0" borderId="33" xfId="53" applyFont="1" applyBorder="1" applyAlignment="1">
      <alignment horizontal="center" vertical="top" wrapText="1"/>
      <protection/>
    </xf>
    <xf numFmtId="0" fontId="10" fillId="0" borderId="14" xfId="53" applyFont="1" applyBorder="1" applyAlignment="1">
      <alignment horizontal="center" vertical="top" wrapText="1"/>
      <protection/>
    </xf>
    <xf numFmtId="0" fontId="29" fillId="0" borderId="18" xfId="53" applyFont="1" applyBorder="1" applyAlignment="1">
      <alignment horizontal="center" vertical="top" wrapText="1"/>
      <protection/>
    </xf>
    <xf numFmtId="0" fontId="23" fillId="0" borderId="42" xfId="54" applyFont="1" applyFill="1" applyBorder="1" applyAlignment="1">
      <alignment horizontal="center"/>
      <protection/>
    </xf>
    <xf numFmtId="0" fontId="23" fillId="0" borderId="0" xfId="54" applyFont="1" applyFill="1" applyAlignment="1">
      <alignment horizontal="center"/>
      <protection/>
    </xf>
    <xf numFmtId="0" fontId="8" fillId="0" borderId="0" xfId="53" applyFont="1" applyBorder="1" applyAlignment="1">
      <alignment horizontal="left" vertical="center" wrapText="1"/>
      <protection/>
    </xf>
    <xf numFmtId="172" fontId="8" fillId="0" borderId="0" xfId="53" applyNumberFormat="1" applyFont="1" applyBorder="1" applyAlignment="1">
      <alignment horizontal="left" vertical="top" wrapText="1"/>
      <protection/>
    </xf>
    <xf numFmtId="0" fontId="11" fillId="0" borderId="33" xfId="53" applyFont="1" applyBorder="1" applyAlignment="1">
      <alignment horizontal="center" vertical="top" wrapText="1"/>
      <protection/>
    </xf>
    <xf numFmtId="0" fontId="11" fillId="0" borderId="14" xfId="53" applyFont="1" applyBorder="1" applyAlignment="1">
      <alignment horizontal="center" vertical="top" wrapText="1"/>
      <protection/>
    </xf>
    <xf numFmtId="2" fontId="11" fillId="0" borderId="12" xfId="53" applyNumberFormat="1" applyFont="1" applyBorder="1" applyAlignment="1">
      <alignment horizontal="center" vertical="top" wrapText="1"/>
      <protection/>
    </xf>
    <xf numFmtId="2" fontId="11" fillId="0" borderId="15" xfId="53" applyNumberFormat="1" applyFont="1" applyBorder="1" applyAlignment="1">
      <alignment horizontal="center" vertical="top" wrapText="1"/>
      <protection/>
    </xf>
    <xf numFmtId="2" fontId="11" fillId="0" borderId="16" xfId="53" applyNumberFormat="1" applyFont="1" applyBorder="1" applyAlignment="1">
      <alignment horizontal="center" vertical="top" wrapText="1"/>
      <protection/>
    </xf>
    <xf numFmtId="2" fontId="11" fillId="0" borderId="33" xfId="53" applyNumberFormat="1" applyFont="1" applyBorder="1" applyAlignment="1">
      <alignment horizontal="center" vertical="top" wrapText="1"/>
      <protection/>
    </xf>
    <xf numFmtId="2" fontId="11" fillId="0" borderId="14" xfId="53" applyNumberFormat="1" applyFont="1" applyBorder="1" applyAlignment="1">
      <alignment horizontal="center" vertical="top" wrapText="1"/>
      <protection/>
    </xf>
    <xf numFmtId="1" fontId="11" fillId="0" borderId="33" xfId="53" applyNumberFormat="1" applyFont="1" applyBorder="1" applyAlignment="1">
      <alignment horizontal="center" vertical="top" wrapText="1"/>
      <protection/>
    </xf>
    <xf numFmtId="1" fontId="11" fillId="0" borderId="14" xfId="53" applyNumberFormat="1" applyFont="1" applyBorder="1" applyAlignment="1">
      <alignment horizontal="center" vertical="top" wrapText="1"/>
      <protection/>
    </xf>
    <xf numFmtId="0" fontId="11" fillId="0" borderId="12" xfId="53" applyFont="1" applyBorder="1" applyAlignment="1">
      <alignment horizontal="center" vertical="top" wrapText="1"/>
      <protection/>
    </xf>
    <xf numFmtId="0" fontId="11" fillId="0" borderId="15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6" fillId="0" borderId="0" xfId="53" applyFont="1" applyAlignment="1">
      <alignment horizontal="left"/>
      <protection/>
    </xf>
    <xf numFmtId="1" fontId="11" fillId="0" borderId="17" xfId="53" applyNumberFormat="1" applyFont="1" applyBorder="1" applyAlignment="1">
      <alignment horizontal="center" vertical="top" wrapText="1"/>
      <protection/>
    </xf>
    <xf numFmtId="1" fontId="11" fillId="0" borderId="20" xfId="53" applyNumberFormat="1" applyFont="1" applyBorder="1" applyAlignment="1">
      <alignment horizontal="center" vertical="top" wrapText="1"/>
      <protection/>
    </xf>
    <xf numFmtId="0" fontId="11" fillId="0" borderId="17" xfId="53" applyFont="1" applyBorder="1" applyAlignment="1">
      <alignment horizontal="center" vertical="top" wrapText="1"/>
      <protection/>
    </xf>
    <xf numFmtId="0" fontId="11" fillId="0" borderId="20" xfId="53" applyFont="1" applyBorder="1" applyAlignment="1">
      <alignment horizontal="center" vertical="top" wrapText="1"/>
      <protection/>
    </xf>
    <xf numFmtId="2" fontId="11" fillId="0" borderId="17" xfId="53" applyNumberFormat="1" applyFont="1" applyBorder="1" applyAlignment="1">
      <alignment horizontal="center" vertical="top" wrapText="1"/>
      <protection/>
    </xf>
    <xf numFmtId="2" fontId="11" fillId="0" borderId="20" xfId="53" applyNumberFormat="1" applyFont="1" applyBorder="1" applyAlignment="1">
      <alignment horizontal="center" vertical="top" wrapText="1"/>
      <protection/>
    </xf>
    <xf numFmtId="0" fontId="11" fillId="0" borderId="31" xfId="53" applyFont="1" applyBorder="1" applyAlignment="1">
      <alignment horizontal="center" vertical="top" wrapText="1"/>
      <protection/>
    </xf>
    <xf numFmtId="0" fontId="11" fillId="0" borderId="37" xfId="53" applyFont="1" applyBorder="1" applyAlignment="1">
      <alignment horizontal="center" vertical="top" wrapText="1"/>
      <protection/>
    </xf>
    <xf numFmtId="2" fontId="11" fillId="0" borderId="10" xfId="53" applyNumberFormat="1" applyFont="1" applyBorder="1" applyAlignment="1">
      <alignment horizontal="center" vertical="top" wrapText="1"/>
      <protection/>
    </xf>
    <xf numFmtId="2" fontId="11" fillId="0" borderId="11" xfId="53" applyNumberFormat="1" applyFont="1" applyBorder="1" applyAlignment="1">
      <alignment horizontal="center" vertical="top" wrapText="1"/>
      <protection/>
    </xf>
    <xf numFmtId="1" fontId="11" fillId="0" borderId="31" xfId="53" applyNumberFormat="1" applyFont="1" applyBorder="1" applyAlignment="1">
      <alignment horizontal="center" vertical="top" wrapText="1"/>
      <protection/>
    </xf>
    <xf numFmtId="1" fontId="11" fillId="0" borderId="37" xfId="53" applyNumberFormat="1" applyFont="1" applyBorder="1" applyAlignment="1">
      <alignment horizontal="center" vertical="top" wrapText="1"/>
      <protection/>
    </xf>
    <xf numFmtId="1" fontId="11" fillId="0" borderId="18" xfId="53" applyNumberFormat="1" applyFont="1" applyBorder="1" applyAlignment="1">
      <alignment horizontal="center" vertical="top" wrapText="1"/>
      <protection/>
    </xf>
    <xf numFmtId="0" fontId="11" fillId="0" borderId="18" xfId="53" applyFont="1" applyBorder="1" applyAlignment="1">
      <alignment horizontal="center" vertical="top" wrapText="1"/>
      <protection/>
    </xf>
    <xf numFmtId="2" fontId="11" fillId="0" borderId="18" xfId="53" applyNumberFormat="1" applyFont="1" applyBorder="1" applyAlignment="1">
      <alignment horizontal="center" vertical="top" wrapText="1"/>
      <protection/>
    </xf>
    <xf numFmtId="0" fontId="8" fillId="32" borderId="27" xfId="53" applyFont="1" applyFill="1" applyBorder="1" applyAlignment="1">
      <alignment vertical="top" wrapText="1"/>
      <protection/>
    </xf>
    <xf numFmtId="0" fontId="14" fillId="0" borderId="16" xfId="53" applyFont="1" applyBorder="1" applyAlignment="1">
      <alignment vertical="center"/>
      <protection/>
    </xf>
    <xf numFmtId="0" fontId="9" fillId="32" borderId="45" xfId="53" applyFont="1" applyFill="1" applyBorder="1" applyAlignment="1">
      <alignment vertical="top" wrapText="1"/>
      <protection/>
    </xf>
    <xf numFmtId="0" fontId="33" fillId="0" borderId="17" xfId="53" applyFont="1" applyBorder="1" applyAlignment="1">
      <alignment vertical="top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!!!натур нормы 4-11 3-4  неделя!!!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AI472"/>
  <sheetViews>
    <sheetView tabSelected="1" view="pageBreakPreview" zoomScale="85" zoomScaleNormal="85" zoomScaleSheetLayoutView="85" zoomScalePageLayoutView="0" workbookViewId="0" topLeftCell="A310">
      <selection activeCell="A156" sqref="A156:A160"/>
    </sheetView>
  </sheetViews>
  <sheetFormatPr defaultColWidth="9.140625" defaultRowHeight="16.5" customHeight="1"/>
  <cols>
    <col min="1" max="1" width="7.57421875" style="6" customWidth="1"/>
    <col min="2" max="2" width="40.28125" style="6" customWidth="1"/>
    <col min="3" max="3" width="8.00390625" style="6" customWidth="1"/>
    <col min="4" max="4" width="6.57421875" style="17" customWidth="1"/>
    <col min="5" max="5" width="7.140625" style="17" customWidth="1"/>
    <col min="6" max="6" width="7.28125" style="17" customWidth="1"/>
    <col min="7" max="7" width="7.8515625" style="17" customWidth="1"/>
    <col min="8" max="8" width="7.28125" style="17" customWidth="1"/>
    <col min="9" max="9" width="7.421875" style="17" customWidth="1"/>
    <col min="10" max="10" width="6.7109375" style="17" customWidth="1"/>
    <col min="11" max="11" width="7.00390625" style="17" customWidth="1"/>
    <col min="12" max="13" width="6.421875" style="17" customWidth="1"/>
    <col min="14" max="14" width="6.8515625" style="17" customWidth="1"/>
    <col min="15" max="16" width="6.421875" style="17" customWidth="1"/>
    <col min="17" max="17" width="6.57421875" style="17" customWidth="1"/>
    <col min="18" max="18" width="7.57421875" style="17" customWidth="1"/>
    <col min="19" max="20" width="6.7109375" style="17" customWidth="1"/>
    <col min="21" max="21" width="7.28125" style="6" customWidth="1"/>
    <col min="22" max="22" width="10.140625" style="6" customWidth="1"/>
    <col min="23" max="23" width="9.140625" style="25" customWidth="1"/>
    <col min="24" max="16384" width="9.140625" style="6" customWidth="1"/>
  </cols>
  <sheetData>
    <row r="1" spans="1:35" ht="16.5" customHeight="1">
      <c r="A1" s="219"/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"/>
      <c r="V1" s="219"/>
      <c r="W1" s="220"/>
      <c r="X1" s="219"/>
      <c r="Y1" s="219"/>
      <c r="Z1" s="219"/>
      <c r="AA1" s="219"/>
      <c r="AB1" s="4"/>
      <c r="AC1" s="4"/>
      <c r="AD1" s="4"/>
      <c r="AE1" s="4"/>
      <c r="AF1" s="4"/>
      <c r="AG1" s="4"/>
      <c r="AH1" s="4"/>
      <c r="AI1" s="4"/>
    </row>
    <row r="2" spans="1:35" ht="16.5" customHeight="1">
      <c r="A2" s="219"/>
      <c r="B2" s="1" t="s">
        <v>1</v>
      </c>
      <c r="C2" s="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"/>
      <c r="V2" s="219"/>
      <c r="W2" s="220"/>
      <c r="X2" s="219"/>
      <c r="Y2" s="219"/>
      <c r="Z2" s="219"/>
      <c r="AA2" s="219"/>
      <c r="AB2" s="4"/>
      <c r="AC2" s="4"/>
      <c r="AD2" s="4"/>
      <c r="AE2" s="4"/>
      <c r="AF2" s="4"/>
      <c r="AG2" s="4"/>
      <c r="AH2" s="4"/>
      <c r="AI2" s="4"/>
    </row>
    <row r="3" spans="1:35" ht="16.5" customHeight="1">
      <c r="A3" s="219"/>
      <c r="B3" s="1" t="s">
        <v>413</v>
      </c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  <c r="V3" s="219"/>
      <c r="W3" s="220"/>
      <c r="X3" s="219"/>
      <c r="Y3" s="219"/>
      <c r="Z3" s="219"/>
      <c r="AA3" s="219"/>
      <c r="AB3" s="4"/>
      <c r="AC3" s="4"/>
      <c r="AD3" s="4"/>
      <c r="AE3" s="4"/>
      <c r="AF3" s="4"/>
      <c r="AG3" s="4"/>
      <c r="AH3" s="4"/>
      <c r="AI3" s="4"/>
    </row>
    <row r="4" spans="1:35" ht="16.5" customHeight="1">
      <c r="A4" s="219"/>
      <c r="B4" s="1" t="s">
        <v>3</v>
      </c>
      <c r="C4" s="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  <c r="V4" s="219"/>
      <c r="W4" s="220"/>
      <c r="X4" s="219"/>
      <c r="Y4" s="219"/>
      <c r="Z4" s="219"/>
      <c r="AA4" s="219"/>
      <c r="AB4" s="4"/>
      <c r="AC4" s="4"/>
      <c r="AD4" s="4"/>
      <c r="AE4" s="4"/>
      <c r="AF4" s="4"/>
      <c r="AG4" s="4"/>
      <c r="AH4" s="4"/>
      <c r="AI4" s="4"/>
    </row>
    <row r="5" spans="1:28" ht="16.5" customHeight="1">
      <c r="A5" s="219"/>
      <c r="B5" s="1" t="s">
        <v>359</v>
      </c>
      <c r="C5" s="219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19"/>
      <c r="V5" s="219"/>
      <c r="W5" s="220"/>
      <c r="X5" s="219"/>
      <c r="Y5" s="219"/>
      <c r="Z5" s="219"/>
      <c r="AA5" s="219"/>
      <c r="AB5" s="4"/>
    </row>
    <row r="6" spans="1:28" ht="16.5" customHeight="1">
      <c r="A6" s="219"/>
      <c r="B6" s="1" t="s">
        <v>414</v>
      </c>
      <c r="C6" s="219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19"/>
      <c r="V6" s="219"/>
      <c r="W6" s="220"/>
      <c r="X6" s="219"/>
      <c r="Y6" s="219"/>
      <c r="Z6" s="219"/>
      <c r="AA6" s="219"/>
      <c r="AB6" s="4"/>
    </row>
    <row r="7" spans="1:27" ht="16.5" customHeight="1">
      <c r="A7" s="219"/>
      <c r="B7" s="1" t="s">
        <v>358</v>
      </c>
      <c r="C7" s="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"/>
      <c r="V7" s="219"/>
      <c r="W7" s="220"/>
      <c r="X7" s="219"/>
      <c r="Y7" s="219"/>
      <c r="Z7" s="219"/>
      <c r="AA7" s="219"/>
    </row>
    <row r="8" spans="1:27" ht="16.5" customHeight="1">
      <c r="A8" s="219"/>
      <c r="B8" s="466" t="s">
        <v>7</v>
      </c>
      <c r="C8" s="466"/>
      <c r="D8" s="467"/>
      <c r="E8" s="467"/>
      <c r="F8" s="467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"/>
      <c r="V8" s="219"/>
      <c r="W8" s="220"/>
      <c r="X8" s="219"/>
      <c r="Y8" s="219"/>
      <c r="Z8" s="219"/>
      <c r="AA8" s="219"/>
    </row>
    <row r="9" spans="1:27" ht="16.5" customHeight="1">
      <c r="A9" s="219"/>
      <c r="B9" s="466" t="s">
        <v>8</v>
      </c>
      <c r="C9" s="466"/>
      <c r="D9" s="467"/>
      <c r="E9" s="467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"/>
      <c r="V9" s="219"/>
      <c r="W9" s="220"/>
      <c r="X9" s="219"/>
      <c r="Y9" s="219"/>
      <c r="Z9" s="219"/>
      <c r="AA9" s="219"/>
    </row>
    <row r="10" spans="1:27" ht="16.5" customHeight="1">
      <c r="A10" s="219"/>
      <c r="B10" s="449"/>
      <c r="C10" s="449"/>
      <c r="D10" s="450"/>
      <c r="E10" s="450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"/>
      <c r="V10" s="219"/>
      <c r="W10" s="220"/>
      <c r="X10" s="219"/>
      <c r="Y10" s="219"/>
      <c r="Z10" s="219"/>
      <c r="AA10" s="219"/>
    </row>
    <row r="11" spans="1:24" ht="16.5" customHeight="1">
      <c r="A11" s="295"/>
      <c r="B11" s="327" t="s">
        <v>361</v>
      </c>
      <c r="C11" s="295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19"/>
      <c r="W11" s="220"/>
      <c r="X11" s="219"/>
    </row>
    <row r="12" spans="1:24" ht="16.5" customHeight="1">
      <c r="A12" s="295"/>
      <c r="B12" s="327" t="s">
        <v>10</v>
      </c>
      <c r="C12" s="295"/>
      <c r="D12" s="298"/>
      <c r="E12" s="298" t="s">
        <v>427</v>
      </c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19"/>
      <c r="W12" s="220"/>
      <c r="X12" s="219"/>
    </row>
    <row r="13" spans="1:24" ht="16.5" customHeight="1">
      <c r="A13" s="295"/>
      <c r="B13" s="327" t="s">
        <v>472</v>
      </c>
      <c r="C13" s="295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19"/>
      <c r="W13" s="220"/>
      <c r="X13" s="219"/>
    </row>
    <row r="14" spans="1:24" ht="16.5" customHeight="1" thickBot="1">
      <c r="A14" s="295"/>
      <c r="B14" s="19" t="s">
        <v>362</v>
      </c>
      <c r="C14" s="295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19"/>
      <c r="W14" s="220"/>
      <c r="X14" s="219"/>
    </row>
    <row r="15" spans="1:24" ht="16.5" customHeight="1">
      <c r="A15" s="468" t="s">
        <v>415</v>
      </c>
      <c r="B15" s="470" t="s">
        <v>11</v>
      </c>
      <c r="C15" s="100" t="s">
        <v>12</v>
      </c>
      <c r="D15" s="472" t="s">
        <v>15</v>
      </c>
      <c r="E15" s="473"/>
      <c r="F15" s="474"/>
      <c r="G15" s="101" t="s">
        <v>16</v>
      </c>
      <c r="H15" s="472" t="s">
        <v>389</v>
      </c>
      <c r="I15" s="475"/>
      <c r="J15" s="475"/>
      <c r="K15" s="475"/>
      <c r="L15" s="475"/>
      <c r="M15" s="475"/>
      <c r="N15" s="475"/>
      <c r="O15" s="476"/>
      <c r="P15" s="472" t="s">
        <v>382</v>
      </c>
      <c r="Q15" s="473"/>
      <c r="R15" s="475"/>
      <c r="S15" s="475"/>
      <c r="T15" s="476"/>
      <c r="U15" s="364"/>
      <c r="V15" s="219"/>
      <c r="W15" s="220"/>
      <c r="X15" s="219"/>
    </row>
    <row r="16" spans="1:24" ht="30" customHeight="1" thickBot="1">
      <c r="A16" s="469"/>
      <c r="B16" s="471"/>
      <c r="C16" s="458" t="s">
        <v>17</v>
      </c>
      <c r="D16" s="125" t="s">
        <v>18</v>
      </c>
      <c r="E16" s="125" t="s">
        <v>19</v>
      </c>
      <c r="F16" s="125" t="s">
        <v>20</v>
      </c>
      <c r="G16" s="459" t="s">
        <v>21</v>
      </c>
      <c r="H16" s="451" t="s">
        <v>420</v>
      </c>
      <c r="I16" s="451" t="s">
        <v>383</v>
      </c>
      <c r="J16" s="451" t="s">
        <v>384</v>
      </c>
      <c r="K16" s="451" t="s">
        <v>385</v>
      </c>
      <c r="L16" s="451" t="s">
        <v>386</v>
      </c>
      <c r="M16" s="451" t="s">
        <v>422</v>
      </c>
      <c r="N16" s="451" t="s">
        <v>423</v>
      </c>
      <c r="O16" s="451" t="s">
        <v>424</v>
      </c>
      <c r="P16" s="451" t="s">
        <v>387</v>
      </c>
      <c r="Q16" s="451" t="s">
        <v>418</v>
      </c>
      <c r="R16" s="451" t="s">
        <v>388</v>
      </c>
      <c r="S16" s="451" t="s">
        <v>421</v>
      </c>
      <c r="T16" s="451" t="s">
        <v>419</v>
      </c>
      <c r="U16" s="57"/>
      <c r="V16" s="219"/>
      <c r="W16" s="220"/>
      <c r="X16" s="219"/>
    </row>
    <row r="17" spans="1:24" ht="16.5" customHeight="1" thickBot="1">
      <c r="A17" s="299"/>
      <c r="B17" s="300" t="s">
        <v>22</v>
      </c>
      <c r="C17" s="301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3"/>
      <c r="U17" s="325"/>
      <c r="V17" s="219"/>
      <c r="W17" s="220"/>
      <c r="X17" s="219"/>
    </row>
    <row r="18" spans="1:24" ht="38.25" customHeight="1">
      <c r="A18" s="339" t="s">
        <v>390</v>
      </c>
      <c r="B18" s="322" t="s">
        <v>429</v>
      </c>
      <c r="C18" s="344">
        <v>205</v>
      </c>
      <c r="D18" s="130">
        <v>5.56</v>
      </c>
      <c r="E18" s="130">
        <v>7.77</v>
      </c>
      <c r="F18" s="130">
        <v>32.86</v>
      </c>
      <c r="G18" s="434">
        <v>223.6</v>
      </c>
      <c r="H18" s="434">
        <v>163.18</v>
      </c>
      <c r="I18" s="434">
        <v>147</v>
      </c>
      <c r="J18" s="434">
        <v>155</v>
      </c>
      <c r="K18" s="391">
        <v>32.2</v>
      </c>
      <c r="L18" s="391">
        <v>0.45</v>
      </c>
      <c r="M18" s="391">
        <v>8.5</v>
      </c>
      <c r="N18" s="391">
        <v>7.26</v>
      </c>
      <c r="O18" s="434">
        <v>39.7</v>
      </c>
      <c r="P18" s="391">
        <v>0.07</v>
      </c>
      <c r="Q18" s="391">
        <v>0.14</v>
      </c>
      <c r="R18" s="391">
        <v>1.56</v>
      </c>
      <c r="S18" s="391">
        <v>44</v>
      </c>
      <c r="T18" s="391">
        <v>0.65</v>
      </c>
      <c r="U18" s="365"/>
      <c r="V18" s="219"/>
      <c r="W18" s="220"/>
      <c r="X18" s="219"/>
    </row>
    <row r="19" spans="1:24" ht="38.25" customHeight="1">
      <c r="A19" s="354" t="s">
        <v>409</v>
      </c>
      <c r="B19" s="322" t="s">
        <v>481</v>
      </c>
      <c r="C19" s="344">
        <v>75</v>
      </c>
      <c r="D19" s="106">
        <v>8.48</v>
      </c>
      <c r="E19" s="106">
        <v>9.1</v>
      </c>
      <c r="F19" s="106">
        <v>27.885</v>
      </c>
      <c r="G19" s="118">
        <v>153.3</v>
      </c>
      <c r="H19" s="118">
        <v>195</v>
      </c>
      <c r="I19" s="106">
        <v>180.75</v>
      </c>
      <c r="J19" s="106">
        <v>25.25</v>
      </c>
      <c r="K19" s="377">
        <v>133.25</v>
      </c>
      <c r="L19" s="106">
        <v>0.5</v>
      </c>
      <c r="M19" s="106">
        <v>1.1</v>
      </c>
      <c r="N19" s="106">
        <v>4.9</v>
      </c>
      <c r="O19" s="106">
        <v>4.8</v>
      </c>
      <c r="P19" s="106">
        <v>0.04</v>
      </c>
      <c r="Q19" s="106">
        <v>0.07</v>
      </c>
      <c r="R19" s="106">
        <v>0.14</v>
      </c>
      <c r="S19" s="106">
        <v>52</v>
      </c>
      <c r="T19" s="106">
        <v>0.19</v>
      </c>
      <c r="U19" s="78"/>
      <c r="V19" s="219"/>
      <c r="W19" s="220"/>
      <c r="X19" s="219"/>
    </row>
    <row r="20" spans="1:24" ht="27" customHeight="1">
      <c r="A20" s="355" t="s">
        <v>31</v>
      </c>
      <c r="B20" s="345" t="s">
        <v>431</v>
      </c>
      <c r="C20" s="119">
        <v>200</v>
      </c>
      <c r="D20" s="106">
        <v>3.77</v>
      </c>
      <c r="E20" s="106">
        <v>2.5</v>
      </c>
      <c r="F20" s="106">
        <v>26</v>
      </c>
      <c r="G20" s="118">
        <v>151.28</v>
      </c>
      <c r="H20" s="118">
        <v>146</v>
      </c>
      <c r="I20" s="118">
        <v>221</v>
      </c>
      <c r="J20" s="118">
        <v>14</v>
      </c>
      <c r="K20" s="118">
        <v>3.2</v>
      </c>
      <c r="L20" s="118">
        <v>1</v>
      </c>
      <c r="M20" s="118">
        <v>0.9</v>
      </c>
      <c r="N20" s="118">
        <v>2</v>
      </c>
      <c r="O20" s="118">
        <v>20</v>
      </c>
      <c r="P20" s="118">
        <v>0.3</v>
      </c>
      <c r="Q20" s="118">
        <v>0.15</v>
      </c>
      <c r="R20" s="118">
        <v>15</v>
      </c>
      <c r="S20" s="369">
        <v>130</v>
      </c>
      <c r="T20" s="118">
        <v>2.5</v>
      </c>
      <c r="U20" s="365"/>
      <c r="V20" s="219"/>
      <c r="W20" s="220"/>
      <c r="X20" s="219"/>
    </row>
    <row r="21" spans="1:24" ht="27" customHeight="1" thickBot="1">
      <c r="A21" s="453" t="s">
        <v>412</v>
      </c>
      <c r="B21" s="452" t="s">
        <v>411</v>
      </c>
      <c r="C21" s="378">
        <v>100</v>
      </c>
      <c r="D21" s="380">
        <v>0.7</v>
      </c>
      <c r="E21" s="380">
        <v>0.1</v>
      </c>
      <c r="F21" s="380">
        <v>7.5</v>
      </c>
      <c r="G21" s="379">
        <v>38</v>
      </c>
      <c r="H21" s="379">
        <v>155</v>
      </c>
      <c r="I21" s="380">
        <v>30</v>
      </c>
      <c r="J21" s="380">
        <v>11</v>
      </c>
      <c r="K21" s="381">
        <v>17</v>
      </c>
      <c r="L21" s="380">
        <v>0.1</v>
      </c>
      <c r="M21" s="380">
        <v>0.3</v>
      </c>
      <c r="N21" s="380">
        <v>0.1</v>
      </c>
      <c r="O21" s="382">
        <v>150</v>
      </c>
      <c r="P21" s="380">
        <v>0.04</v>
      </c>
      <c r="Q21" s="380">
        <v>0.03</v>
      </c>
      <c r="R21" s="380">
        <v>35</v>
      </c>
      <c r="S21" s="380">
        <v>0</v>
      </c>
      <c r="T21" s="379">
        <v>0.2</v>
      </c>
      <c r="U21" s="365"/>
      <c r="V21" s="219"/>
      <c r="W21" s="220"/>
      <c r="X21" s="219"/>
    </row>
    <row r="22" spans="1:24" ht="23.25" customHeight="1" thickBot="1">
      <c r="A22" s="356"/>
      <c r="B22" s="293" t="s">
        <v>226</v>
      </c>
      <c r="C22" s="370">
        <v>560</v>
      </c>
      <c r="D22" s="334">
        <f aca="true" t="shared" si="0" ref="D22:T22">SUM(D18:D21)</f>
        <v>18.509999999999998</v>
      </c>
      <c r="E22" s="334">
        <f t="shared" si="0"/>
        <v>19.47</v>
      </c>
      <c r="F22" s="357">
        <f t="shared" si="0"/>
        <v>94.245</v>
      </c>
      <c r="G22" s="338">
        <f t="shared" si="0"/>
        <v>566.18</v>
      </c>
      <c r="H22" s="436">
        <f t="shared" si="0"/>
        <v>659.1800000000001</v>
      </c>
      <c r="I22" s="338">
        <f t="shared" si="0"/>
        <v>578.75</v>
      </c>
      <c r="J22" s="338">
        <f t="shared" si="0"/>
        <v>205.25</v>
      </c>
      <c r="K22" s="338">
        <f t="shared" si="0"/>
        <v>185.64999999999998</v>
      </c>
      <c r="L22" s="334">
        <f t="shared" si="0"/>
        <v>2.05</v>
      </c>
      <c r="M22" s="374">
        <f t="shared" si="0"/>
        <v>10.8</v>
      </c>
      <c r="N22" s="374">
        <f t="shared" si="0"/>
        <v>14.26</v>
      </c>
      <c r="O22" s="374">
        <f t="shared" si="0"/>
        <v>214.5</v>
      </c>
      <c r="P22" s="334">
        <f t="shared" si="0"/>
        <v>0.45</v>
      </c>
      <c r="Q22" s="334">
        <f t="shared" si="0"/>
        <v>0.39</v>
      </c>
      <c r="R22" s="334">
        <f t="shared" si="0"/>
        <v>51.7</v>
      </c>
      <c r="S22" s="338">
        <f t="shared" si="0"/>
        <v>226</v>
      </c>
      <c r="T22" s="334">
        <f t="shared" si="0"/>
        <v>3.54</v>
      </c>
      <c r="U22" s="38"/>
      <c r="V22" s="221"/>
      <c r="W22" s="220"/>
      <c r="X22" s="219"/>
    </row>
    <row r="23" spans="1:24" ht="23.25" customHeight="1" thickBot="1">
      <c r="A23" s="454"/>
      <c r="B23" s="318"/>
      <c r="C23" s="415"/>
      <c r="D23" s="38"/>
      <c r="E23" s="455" t="s">
        <v>428</v>
      </c>
      <c r="F23" s="455"/>
      <c r="G23" s="366"/>
      <c r="H23" s="366"/>
      <c r="I23" s="366"/>
      <c r="J23" s="38"/>
      <c r="K23" s="366"/>
      <c r="L23" s="38"/>
      <c r="M23" s="37"/>
      <c r="N23" s="37"/>
      <c r="O23" s="37"/>
      <c r="P23" s="38"/>
      <c r="Q23" s="38"/>
      <c r="R23" s="38"/>
      <c r="S23" s="366"/>
      <c r="T23" s="456"/>
      <c r="U23" s="38"/>
      <c r="V23" s="221"/>
      <c r="W23" s="220"/>
      <c r="X23" s="219"/>
    </row>
    <row r="24" spans="1:24" ht="23.25" customHeight="1">
      <c r="A24" s="468" t="s">
        <v>415</v>
      </c>
      <c r="B24" s="470" t="s">
        <v>11</v>
      </c>
      <c r="C24" s="100" t="s">
        <v>12</v>
      </c>
      <c r="D24" s="472" t="s">
        <v>15</v>
      </c>
      <c r="E24" s="473"/>
      <c r="F24" s="474"/>
      <c r="G24" s="101" t="s">
        <v>16</v>
      </c>
      <c r="H24" s="472" t="s">
        <v>389</v>
      </c>
      <c r="I24" s="475"/>
      <c r="J24" s="475"/>
      <c r="K24" s="475"/>
      <c r="L24" s="475"/>
      <c r="M24" s="475"/>
      <c r="N24" s="475"/>
      <c r="O24" s="476"/>
      <c r="P24" s="472" t="s">
        <v>382</v>
      </c>
      <c r="Q24" s="473"/>
      <c r="R24" s="475"/>
      <c r="S24" s="475"/>
      <c r="T24" s="476"/>
      <c r="U24" s="38"/>
      <c r="V24" s="221"/>
      <c r="W24" s="220"/>
      <c r="X24" s="219"/>
    </row>
    <row r="25" spans="1:24" ht="29.25" customHeight="1" thickBot="1">
      <c r="A25" s="469"/>
      <c r="B25" s="471"/>
      <c r="C25" s="458" t="s">
        <v>17</v>
      </c>
      <c r="D25" s="125" t="s">
        <v>18</v>
      </c>
      <c r="E25" s="125" t="s">
        <v>19</v>
      </c>
      <c r="F25" s="125" t="s">
        <v>20</v>
      </c>
      <c r="G25" s="459" t="s">
        <v>21</v>
      </c>
      <c r="H25" s="451" t="s">
        <v>420</v>
      </c>
      <c r="I25" s="451" t="s">
        <v>383</v>
      </c>
      <c r="J25" s="451" t="s">
        <v>384</v>
      </c>
      <c r="K25" s="451" t="s">
        <v>385</v>
      </c>
      <c r="L25" s="451" t="s">
        <v>386</v>
      </c>
      <c r="M25" s="451" t="s">
        <v>422</v>
      </c>
      <c r="N25" s="451" t="s">
        <v>423</v>
      </c>
      <c r="O25" s="451" t="s">
        <v>424</v>
      </c>
      <c r="P25" s="451" t="s">
        <v>387</v>
      </c>
      <c r="Q25" s="451" t="s">
        <v>418</v>
      </c>
      <c r="R25" s="451" t="s">
        <v>388</v>
      </c>
      <c r="S25" s="451" t="s">
        <v>421</v>
      </c>
      <c r="T25" s="451" t="s">
        <v>419</v>
      </c>
      <c r="U25" s="38"/>
      <c r="V25" s="221"/>
      <c r="W25" s="220"/>
      <c r="X25" s="219"/>
    </row>
    <row r="26" spans="1:24" ht="23.25" customHeight="1" thickBot="1">
      <c r="A26" s="299"/>
      <c r="B26" s="300" t="s">
        <v>22</v>
      </c>
      <c r="C26" s="301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3"/>
      <c r="U26" s="38"/>
      <c r="V26" s="221"/>
      <c r="W26" s="220"/>
      <c r="X26" s="219"/>
    </row>
    <row r="27" spans="1:24" ht="23.25" customHeight="1">
      <c r="A27" s="153" t="s">
        <v>416</v>
      </c>
      <c r="B27" s="345" t="s">
        <v>417</v>
      </c>
      <c r="C27" s="117">
        <v>150</v>
      </c>
      <c r="D27" s="168">
        <v>13.9</v>
      </c>
      <c r="E27" s="168">
        <v>14.3</v>
      </c>
      <c r="F27" s="168">
        <v>15</v>
      </c>
      <c r="G27" s="155">
        <v>259</v>
      </c>
      <c r="H27" s="155">
        <v>176.5</v>
      </c>
      <c r="I27" s="168">
        <v>216</v>
      </c>
      <c r="J27" s="394">
        <v>19</v>
      </c>
      <c r="K27" s="394">
        <v>257</v>
      </c>
      <c r="L27" s="168">
        <v>3</v>
      </c>
      <c r="M27" s="168">
        <v>21.56</v>
      </c>
      <c r="N27" s="168">
        <v>27.82</v>
      </c>
      <c r="O27" s="168">
        <v>57.2</v>
      </c>
      <c r="P27" s="168">
        <v>0.07</v>
      </c>
      <c r="Q27" s="168">
        <v>0.99</v>
      </c>
      <c r="R27" s="168">
        <v>0.3</v>
      </c>
      <c r="S27" s="394">
        <v>156</v>
      </c>
      <c r="T27" s="168">
        <v>2.2</v>
      </c>
      <c r="U27" s="38"/>
      <c r="V27" s="221"/>
      <c r="W27" s="220"/>
      <c r="X27" s="219"/>
    </row>
    <row r="28" spans="1:24" ht="41.25" customHeight="1">
      <c r="A28" s="354" t="s">
        <v>409</v>
      </c>
      <c r="B28" s="322" t="s">
        <v>482</v>
      </c>
      <c r="C28" s="344">
        <v>60</v>
      </c>
      <c r="D28" s="106">
        <v>6.48</v>
      </c>
      <c r="E28" s="106">
        <v>6.1</v>
      </c>
      <c r="F28" s="106">
        <v>27.85</v>
      </c>
      <c r="G28" s="118">
        <v>133.3</v>
      </c>
      <c r="H28" s="118">
        <v>195</v>
      </c>
      <c r="I28" s="106">
        <v>180.75</v>
      </c>
      <c r="J28" s="106">
        <v>25.25</v>
      </c>
      <c r="K28" s="377">
        <v>133.3</v>
      </c>
      <c r="L28" s="106">
        <v>0.5</v>
      </c>
      <c r="M28" s="106">
        <v>1.1</v>
      </c>
      <c r="N28" s="106">
        <v>4.9</v>
      </c>
      <c r="O28" s="106">
        <v>4.8</v>
      </c>
      <c r="P28" s="106">
        <v>0.04</v>
      </c>
      <c r="Q28" s="106">
        <v>0.07</v>
      </c>
      <c r="R28" s="106">
        <v>0.14</v>
      </c>
      <c r="S28" s="106">
        <v>52</v>
      </c>
      <c r="T28" s="106">
        <v>0.19</v>
      </c>
      <c r="U28" s="38"/>
      <c r="V28" s="221"/>
      <c r="W28" s="220"/>
      <c r="X28" s="219"/>
    </row>
    <row r="29" spans="1:24" ht="31.5" customHeight="1">
      <c r="A29" s="413" t="s">
        <v>366</v>
      </c>
      <c r="B29" s="512" t="s">
        <v>400</v>
      </c>
      <c r="C29" s="376">
        <v>115</v>
      </c>
      <c r="D29" s="362">
        <v>2.9</v>
      </c>
      <c r="E29" s="362">
        <v>3.5</v>
      </c>
      <c r="F29" s="362">
        <v>25</v>
      </c>
      <c r="G29" s="362">
        <v>128</v>
      </c>
      <c r="H29" s="362">
        <v>129</v>
      </c>
      <c r="I29" s="362">
        <v>235</v>
      </c>
      <c r="J29" s="362">
        <v>30</v>
      </c>
      <c r="K29" s="363">
        <v>196</v>
      </c>
      <c r="L29" s="362">
        <v>0</v>
      </c>
      <c r="M29" s="362">
        <v>0</v>
      </c>
      <c r="N29" s="362">
        <v>0</v>
      </c>
      <c r="O29" s="362">
        <v>0</v>
      </c>
      <c r="P29" s="362">
        <v>0.2</v>
      </c>
      <c r="Q29" s="362">
        <v>0.2</v>
      </c>
      <c r="R29" s="362">
        <v>2</v>
      </c>
      <c r="S29" s="362">
        <v>22</v>
      </c>
      <c r="T29" s="362">
        <v>0</v>
      </c>
      <c r="U29" s="38"/>
      <c r="V29" s="221"/>
      <c r="W29" s="220"/>
      <c r="X29" s="219"/>
    </row>
    <row r="30" spans="1:24" ht="23.25" customHeight="1" thickBot="1">
      <c r="A30" s="388" t="s">
        <v>376</v>
      </c>
      <c r="B30" s="462" t="s">
        <v>375</v>
      </c>
      <c r="C30" s="112">
        <v>200</v>
      </c>
      <c r="D30" s="106">
        <v>0.3</v>
      </c>
      <c r="E30" s="106">
        <v>0</v>
      </c>
      <c r="F30" s="106">
        <v>12</v>
      </c>
      <c r="G30" s="111">
        <v>45</v>
      </c>
      <c r="H30" s="111">
        <v>10.8</v>
      </c>
      <c r="I30" s="106">
        <v>8</v>
      </c>
      <c r="J30" s="106">
        <v>5</v>
      </c>
      <c r="K30" s="106">
        <v>10</v>
      </c>
      <c r="L30" s="106">
        <v>1</v>
      </c>
      <c r="M30" s="106">
        <v>0</v>
      </c>
      <c r="N30" s="106">
        <v>0.02</v>
      </c>
      <c r="O30" s="106">
        <v>0.7</v>
      </c>
      <c r="P30" s="106">
        <v>0</v>
      </c>
      <c r="Q30" s="106">
        <v>0</v>
      </c>
      <c r="R30" s="106">
        <v>3</v>
      </c>
      <c r="S30" s="106">
        <v>0</v>
      </c>
      <c r="T30" s="106">
        <v>0</v>
      </c>
      <c r="U30" s="38"/>
      <c r="V30" s="221"/>
      <c r="W30" s="220"/>
      <c r="X30" s="219"/>
    </row>
    <row r="31" spans="1:24" ht="21" customHeight="1" thickBot="1">
      <c r="A31" s="356"/>
      <c r="B31" s="513" t="s">
        <v>226</v>
      </c>
      <c r="C31" s="370">
        <f aca="true" t="shared" si="1" ref="C31:T31">SUM(C27:C30)</f>
        <v>525</v>
      </c>
      <c r="D31" s="334">
        <f t="shared" si="1"/>
        <v>23.580000000000002</v>
      </c>
      <c r="E31" s="334">
        <f t="shared" si="1"/>
        <v>23.9</v>
      </c>
      <c r="F31" s="338">
        <f t="shared" si="1"/>
        <v>79.85</v>
      </c>
      <c r="G31" s="338">
        <f t="shared" si="1"/>
        <v>565.3</v>
      </c>
      <c r="H31" s="338">
        <f t="shared" si="1"/>
        <v>511.3</v>
      </c>
      <c r="I31" s="338">
        <f t="shared" si="1"/>
        <v>639.75</v>
      </c>
      <c r="J31" s="338">
        <f t="shared" si="1"/>
        <v>79.25</v>
      </c>
      <c r="K31" s="338">
        <f t="shared" si="1"/>
        <v>596.3</v>
      </c>
      <c r="L31" s="334">
        <f t="shared" si="1"/>
        <v>4.5</v>
      </c>
      <c r="M31" s="374">
        <f t="shared" si="1"/>
        <v>22.66</v>
      </c>
      <c r="N31" s="374">
        <f t="shared" si="1"/>
        <v>32.74</v>
      </c>
      <c r="O31" s="374">
        <f t="shared" si="1"/>
        <v>62.7</v>
      </c>
      <c r="P31" s="334">
        <f t="shared" si="1"/>
        <v>0.31000000000000005</v>
      </c>
      <c r="Q31" s="334">
        <f t="shared" si="1"/>
        <v>1.26</v>
      </c>
      <c r="R31" s="334">
        <f t="shared" si="1"/>
        <v>5.4399999999999995</v>
      </c>
      <c r="S31" s="338">
        <f t="shared" si="1"/>
        <v>230</v>
      </c>
      <c r="T31" s="334">
        <f t="shared" si="1"/>
        <v>2.39</v>
      </c>
      <c r="U31" s="296"/>
      <c r="V31" s="219"/>
      <c r="W31" s="220"/>
      <c r="X31" s="219"/>
    </row>
    <row r="32" spans="1:24" ht="16.5" customHeight="1">
      <c r="A32" s="414"/>
      <c r="B32" s="318"/>
      <c r="C32" s="415"/>
      <c r="D32" s="38"/>
      <c r="E32" s="38"/>
      <c r="F32" s="366"/>
      <c r="G32" s="366"/>
      <c r="H32" s="366"/>
      <c r="I32" s="366"/>
      <c r="J32" s="366"/>
      <c r="K32" s="366"/>
      <c r="L32" s="38"/>
      <c r="M32" s="37"/>
      <c r="N32" s="37"/>
      <c r="O32" s="37"/>
      <c r="P32" s="38"/>
      <c r="Q32" s="38"/>
      <c r="R32" s="38"/>
      <c r="S32" s="366"/>
      <c r="T32" s="38"/>
      <c r="U32" s="296"/>
      <c r="V32" s="219"/>
      <c r="W32" s="220"/>
      <c r="X32" s="219"/>
    </row>
    <row r="33" spans="1:24" ht="16.5" customHeight="1">
      <c r="A33" s="414"/>
      <c r="B33" s="318"/>
      <c r="C33" s="415"/>
      <c r="D33" s="38"/>
      <c r="E33" s="38"/>
      <c r="F33" s="366"/>
      <c r="G33" s="366"/>
      <c r="H33" s="366"/>
      <c r="I33" s="366"/>
      <c r="J33" s="366"/>
      <c r="K33" s="366"/>
      <c r="L33" s="38"/>
      <c r="M33" s="37"/>
      <c r="N33" s="37"/>
      <c r="O33" s="37"/>
      <c r="P33" s="38"/>
      <c r="Q33" s="38"/>
      <c r="R33" s="38"/>
      <c r="S33" s="366"/>
      <c r="T33" s="38"/>
      <c r="U33" s="296"/>
      <c r="V33" s="219"/>
      <c r="W33" s="220"/>
      <c r="X33" s="219"/>
    </row>
    <row r="34" spans="1:24" ht="16.5" customHeight="1">
      <c r="A34" s="414"/>
      <c r="B34" s="318"/>
      <c r="C34" s="415"/>
      <c r="D34" s="38"/>
      <c r="E34" s="38"/>
      <c r="F34" s="366"/>
      <c r="G34" s="366"/>
      <c r="H34" s="366"/>
      <c r="I34" s="366"/>
      <c r="J34" s="366"/>
      <c r="K34" s="366"/>
      <c r="L34" s="38"/>
      <c r="M34" s="37"/>
      <c r="N34" s="37"/>
      <c r="O34" s="37"/>
      <c r="P34" s="38"/>
      <c r="Q34" s="38"/>
      <c r="R34" s="38"/>
      <c r="S34" s="366"/>
      <c r="T34" s="38"/>
      <c r="U34" s="296"/>
      <c r="V34" s="219"/>
      <c r="W34" s="220"/>
      <c r="X34" s="219"/>
    </row>
    <row r="35" spans="1:24" ht="16.5" customHeight="1">
      <c r="A35" s="414"/>
      <c r="B35" s="318"/>
      <c r="C35" s="415"/>
      <c r="D35" s="38"/>
      <c r="E35" s="38"/>
      <c r="F35" s="366"/>
      <c r="G35" s="366"/>
      <c r="H35" s="366"/>
      <c r="I35" s="366"/>
      <c r="J35" s="366"/>
      <c r="K35" s="366"/>
      <c r="L35" s="38"/>
      <c r="M35" s="37"/>
      <c r="N35" s="37"/>
      <c r="O35" s="37"/>
      <c r="P35" s="38"/>
      <c r="Q35" s="38"/>
      <c r="R35" s="38"/>
      <c r="S35" s="366"/>
      <c r="T35" s="38"/>
      <c r="U35" s="296"/>
      <c r="V35" s="219"/>
      <c r="W35" s="220"/>
      <c r="X35" s="219"/>
    </row>
    <row r="36" spans="1:24" ht="16.5" customHeight="1">
      <c r="A36" s="414"/>
      <c r="B36" s="318"/>
      <c r="C36" s="415"/>
      <c r="D36" s="38"/>
      <c r="E36" s="38"/>
      <c r="F36" s="366"/>
      <c r="G36" s="366"/>
      <c r="H36" s="366"/>
      <c r="I36" s="366"/>
      <c r="J36" s="366"/>
      <c r="K36" s="366"/>
      <c r="L36" s="38"/>
      <c r="M36" s="37"/>
      <c r="N36" s="37"/>
      <c r="O36" s="37"/>
      <c r="P36" s="38"/>
      <c r="Q36" s="38"/>
      <c r="R36" s="38"/>
      <c r="S36" s="366"/>
      <c r="T36" s="38"/>
      <c r="U36" s="296"/>
      <c r="V36" s="219"/>
      <c r="W36" s="220"/>
      <c r="X36" s="219"/>
    </row>
    <row r="37" spans="1:24" ht="16.5" customHeight="1">
      <c r="A37" s="414"/>
      <c r="B37" s="318"/>
      <c r="C37" s="415"/>
      <c r="D37" s="38"/>
      <c r="E37" s="38"/>
      <c r="F37" s="366"/>
      <c r="G37" s="366"/>
      <c r="H37" s="366"/>
      <c r="I37" s="366"/>
      <c r="J37" s="366"/>
      <c r="K37" s="366"/>
      <c r="L37" s="38"/>
      <c r="M37" s="37"/>
      <c r="N37" s="37"/>
      <c r="O37" s="37"/>
      <c r="P37" s="38"/>
      <c r="Q37" s="38"/>
      <c r="R37" s="38"/>
      <c r="S37" s="366"/>
      <c r="T37" s="38"/>
      <c r="U37" s="296"/>
      <c r="V37" s="219"/>
      <c r="W37" s="220"/>
      <c r="X37" s="219"/>
    </row>
    <row r="38" spans="1:24" ht="16.5" customHeight="1">
      <c r="A38" s="295"/>
      <c r="B38" s="327"/>
      <c r="C38" s="296"/>
      <c r="D38" s="297"/>
      <c r="E38" s="298"/>
      <c r="F38" s="298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6"/>
      <c r="V38" s="219"/>
      <c r="W38" s="220"/>
      <c r="X38" s="219"/>
    </row>
    <row r="39" spans="1:24" ht="16.5" customHeight="1">
      <c r="A39" s="295"/>
      <c r="B39" s="327"/>
      <c r="C39" s="296"/>
      <c r="D39" s="297"/>
      <c r="E39" s="298"/>
      <c r="F39" s="298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6"/>
      <c r="V39" s="219"/>
      <c r="W39" s="220"/>
      <c r="X39" s="219"/>
    </row>
    <row r="40" spans="1:24" ht="16.5" customHeight="1">
      <c r="A40" s="295"/>
      <c r="B40" s="327" t="s">
        <v>430</v>
      </c>
      <c r="C40" s="296"/>
      <c r="D40" s="297"/>
      <c r="E40" s="298" t="s">
        <v>427</v>
      </c>
      <c r="F40" s="298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7"/>
      <c r="T40" s="297"/>
      <c r="U40" s="296"/>
      <c r="V40" s="219"/>
      <c r="W40" s="220"/>
      <c r="X40" s="219"/>
    </row>
    <row r="41" spans="1:24" ht="16.5" customHeight="1">
      <c r="A41" s="295"/>
      <c r="B41" s="327" t="s">
        <v>46</v>
      </c>
      <c r="C41" s="42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219"/>
      <c r="W41" s="220"/>
      <c r="X41" s="219"/>
    </row>
    <row r="42" spans="1:24" ht="16.5" customHeight="1">
      <c r="A42" s="295"/>
      <c r="B42" s="327" t="s">
        <v>472</v>
      </c>
      <c r="C42" s="295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5"/>
      <c r="V42" s="219"/>
      <c r="W42" s="220"/>
      <c r="X42" s="219"/>
    </row>
    <row r="43" spans="1:24" ht="16.5" customHeight="1" thickBot="1">
      <c r="A43" s="295"/>
      <c r="B43" s="19" t="s">
        <v>362</v>
      </c>
      <c r="C43" s="295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5"/>
      <c r="V43" s="219"/>
      <c r="W43" s="220"/>
      <c r="X43" s="219"/>
    </row>
    <row r="44" spans="1:24" ht="16.5" customHeight="1" thickBot="1">
      <c r="A44" s="468" t="s">
        <v>415</v>
      </c>
      <c r="B44" s="477" t="s">
        <v>11</v>
      </c>
      <c r="C44" s="100" t="s">
        <v>12</v>
      </c>
      <c r="D44" s="472" t="s">
        <v>15</v>
      </c>
      <c r="E44" s="473"/>
      <c r="F44" s="474"/>
      <c r="G44" s="101" t="s">
        <v>16</v>
      </c>
      <c r="H44" s="472" t="s">
        <v>389</v>
      </c>
      <c r="I44" s="475"/>
      <c r="J44" s="475"/>
      <c r="K44" s="475"/>
      <c r="L44" s="475"/>
      <c r="M44" s="475"/>
      <c r="N44" s="475"/>
      <c r="O44" s="476"/>
      <c r="P44" s="472" t="s">
        <v>382</v>
      </c>
      <c r="Q44" s="473"/>
      <c r="R44" s="475"/>
      <c r="S44" s="475"/>
      <c r="T44" s="476"/>
      <c r="U44" s="364"/>
      <c r="V44" s="219"/>
      <c r="W44" s="220"/>
      <c r="X44" s="219"/>
    </row>
    <row r="45" spans="1:24" ht="33" customHeight="1" thickBot="1">
      <c r="A45" s="469"/>
      <c r="B45" s="478"/>
      <c r="C45" s="458" t="s">
        <v>17</v>
      </c>
      <c r="D45" s="125" t="s">
        <v>18</v>
      </c>
      <c r="E45" s="125" t="s">
        <v>19</v>
      </c>
      <c r="F45" s="125" t="s">
        <v>20</v>
      </c>
      <c r="G45" s="459" t="s">
        <v>21</v>
      </c>
      <c r="H45" s="451" t="s">
        <v>420</v>
      </c>
      <c r="I45" s="451" t="s">
        <v>383</v>
      </c>
      <c r="J45" s="451" t="s">
        <v>384</v>
      </c>
      <c r="K45" s="451" t="s">
        <v>385</v>
      </c>
      <c r="L45" s="451" t="s">
        <v>386</v>
      </c>
      <c r="M45" s="451" t="s">
        <v>422</v>
      </c>
      <c r="N45" s="451" t="s">
        <v>423</v>
      </c>
      <c r="O45" s="451" t="s">
        <v>424</v>
      </c>
      <c r="P45" s="125" t="s">
        <v>387</v>
      </c>
      <c r="Q45" s="125" t="s">
        <v>418</v>
      </c>
      <c r="R45" s="125" t="s">
        <v>388</v>
      </c>
      <c r="S45" s="125" t="s">
        <v>421</v>
      </c>
      <c r="T45" s="98" t="s">
        <v>419</v>
      </c>
      <c r="U45" s="57"/>
      <c r="V45" s="219"/>
      <c r="W45" s="220"/>
      <c r="X45" s="219"/>
    </row>
    <row r="46" spans="1:24" ht="16.5" customHeight="1" thickBot="1">
      <c r="A46" s="299"/>
      <c r="B46" s="300" t="s">
        <v>22</v>
      </c>
      <c r="C46" s="301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  <c r="S46" s="302"/>
      <c r="T46" s="303"/>
      <c r="U46" s="325"/>
      <c r="V46" s="219"/>
      <c r="W46" s="220"/>
      <c r="X46" s="219"/>
    </row>
    <row r="47" spans="1:24" ht="37.5" customHeight="1">
      <c r="A47" s="460" t="s">
        <v>467</v>
      </c>
      <c r="B47" s="321" t="s">
        <v>441</v>
      </c>
      <c r="C47" s="117">
        <v>60</v>
      </c>
      <c r="D47" s="118">
        <v>0.55</v>
      </c>
      <c r="E47" s="106">
        <v>0.1</v>
      </c>
      <c r="F47" s="106">
        <v>3.8</v>
      </c>
      <c r="G47" s="118">
        <v>12</v>
      </c>
      <c r="H47" s="118">
        <v>145</v>
      </c>
      <c r="I47" s="118">
        <v>5.5</v>
      </c>
      <c r="J47" s="118">
        <v>10.5</v>
      </c>
      <c r="K47" s="118">
        <v>3.5</v>
      </c>
      <c r="L47" s="118">
        <v>0.15</v>
      </c>
      <c r="M47" s="118">
        <v>0.4</v>
      </c>
      <c r="N47" s="118">
        <v>0.2</v>
      </c>
      <c r="O47" s="118">
        <v>10</v>
      </c>
      <c r="P47" s="118">
        <v>0.04</v>
      </c>
      <c r="Q47" s="118">
        <v>0.02</v>
      </c>
      <c r="R47" s="118">
        <v>15</v>
      </c>
      <c r="S47" s="118">
        <v>66.5</v>
      </c>
      <c r="T47" s="118">
        <v>0</v>
      </c>
      <c r="U47" s="307"/>
      <c r="V47" s="219"/>
      <c r="W47" s="220"/>
      <c r="X47" s="219"/>
    </row>
    <row r="48" spans="1:24" ht="24.75" customHeight="1">
      <c r="A48" s="354" t="s">
        <v>399</v>
      </c>
      <c r="B48" s="345" t="s">
        <v>353</v>
      </c>
      <c r="C48" s="117">
        <v>200</v>
      </c>
      <c r="D48" s="118">
        <v>19.24</v>
      </c>
      <c r="E48" s="106">
        <v>20.68</v>
      </c>
      <c r="F48" s="106">
        <v>40.5</v>
      </c>
      <c r="G48" s="118">
        <v>416.88</v>
      </c>
      <c r="H48" s="118">
        <v>670</v>
      </c>
      <c r="I48" s="106">
        <v>30.09</v>
      </c>
      <c r="J48" s="106">
        <v>58</v>
      </c>
      <c r="K48" s="377">
        <v>298</v>
      </c>
      <c r="L48" s="106">
        <v>4.3</v>
      </c>
      <c r="M48" s="106">
        <v>6.34</v>
      </c>
      <c r="N48" s="106">
        <v>0.24</v>
      </c>
      <c r="O48" s="106">
        <v>55.44</v>
      </c>
      <c r="P48" s="106">
        <v>0.2</v>
      </c>
      <c r="Q48" s="106">
        <v>0.12</v>
      </c>
      <c r="R48" s="106">
        <v>22</v>
      </c>
      <c r="S48" s="106">
        <v>1.8</v>
      </c>
      <c r="T48" s="106">
        <v>0</v>
      </c>
      <c r="U48" s="307"/>
      <c r="V48" s="219"/>
      <c r="W48" s="220"/>
      <c r="X48" s="219"/>
    </row>
    <row r="49" spans="1:24" ht="23.25" customHeight="1">
      <c r="A49" s="178" t="s">
        <v>374</v>
      </c>
      <c r="B49" s="345" t="s">
        <v>464</v>
      </c>
      <c r="C49" s="112">
        <v>200</v>
      </c>
      <c r="D49" s="106">
        <v>0.4</v>
      </c>
      <c r="E49" s="106">
        <v>0.1</v>
      </c>
      <c r="F49" s="106">
        <v>22</v>
      </c>
      <c r="G49" s="111">
        <v>77</v>
      </c>
      <c r="H49" s="111">
        <v>8</v>
      </c>
      <c r="I49" s="106">
        <v>10</v>
      </c>
      <c r="J49" s="106">
        <v>6</v>
      </c>
      <c r="K49" s="106">
        <v>9</v>
      </c>
      <c r="L49" s="106">
        <v>1.1</v>
      </c>
      <c r="M49" s="106">
        <v>0.05</v>
      </c>
      <c r="N49" s="106">
        <v>0.04</v>
      </c>
      <c r="O49" s="106">
        <v>0.52</v>
      </c>
      <c r="P49" s="106">
        <v>0.01</v>
      </c>
      <c r="Q49" s="383">
        <v>0.002</v>
      </c>
      <c r="R49" s="106">
        <v>70</v>
      </c>
      <c r="S49" s="106">
        <v>7.5</v>
      </c>
      <c r="T49" s="106">
        <v>0</v>
      </c>
      <c r="U49" s="311"/>
      <c r="V49" s="219"/>
      <c r="W49" s="220"/>
      <c r="X49" s="219"/>
    </row>
    <row r="50" spans="1:24" ht="23.25" customHeight="1">
      <c r="A50" s="354" t="s">
        <v>409</v>
      </c>
      <c r="B50" s="346" t="s">
        <v>468</v>
      </c>
      <c r="C50" s="159">
        <v>40</v>
      </c>
      <c r="D50" s="106">
        <v>1.16</v>
      </c>
      <c r="E50" s="106">
        <v>0.23</v>
      </c>
      <c r="F50" s="106">
        <v>16.4</v>
      </c>
      <c r="G50" s="106">
        <v>65.6</v>
      </c>
      <c r="H50" s="106">
        <v>23</v>
      </c>
      <c r="I50" s="106">
        <v>7.25</v>
      </c>
      <c r="J50" s="106">
        <v>37.5</v>
      </c>
      <c r="K50" s="106">
        <v>11.75</v>
      </c>
      <c r="L50" s="106">
        <v>0.95</v>
      </c>
      <c r="M50" s="106">
        <v>0.5</v>
      </c>
      <c r="N50" s="106">
        <v>1.5</v>
      </c>
      <c r="O50" s="106">
        <v>3.63</v>
      </c>
      <c r="P50" s="106">
        <v>0.04</v>
      </c>
      <c r="Q50" s="106">
        <v>0.01</v>
      </c>
      <c r="R50" s="106">
        <v>0</v>
      </c>
      <c r="S50" s="106">
        <v>0</v>
      </c>
      <c r="T50" s="106">
        <v>0.35</v>
      </c>
      <c r="U50" s="316"/>
      <c r="V50" s="219"/>
      <c r="W50" s="220"/>
      <c r="X50" s="219"/>
    </row>
    <row r="51" spans="1:24" ht="18" customHeight="1" thickBot="1">
      <c r="A51" s="319"/>
      <c r="B51" s="347" t="s">
        <v>226</v>
      </c>
      <c r="C51" s="123">
        <v>500</v>
      </c>
      <c r="D51" s="335">
        <f aca="true" t="shared" si="2" ref="D51:T51">SUM(D47:D50)</f>
        <v>21.349999999999998</v>
      </c>
      <c r="E51" s="335">
        <f t="shared" si="2"/>
        <v>21.110000000000003</v>
      </c>
      <c r="F51" s="335">
        <f t="shared" si="2"/>
        <v>82.69999999999999</v>
      </c>
      <c r="G51" s="335">
        <f t="shared" si="2"/>
        <v>571.48</v>
      </c>
      <c r="H51" s="336">
        <f t="shared" si="2"/>
        <v>846</v>
      </c>
      <c r="I51" s="335">
        <f t="shared" si="2"/>
        <v>52.84</v>
      </c>
      <c r="J51" s="336">
        <f t="shared" si="2"/>
        <v>112</v>
      </c>
      <c r="K51" s="336">
        <f t="shared" si="2"/>
        <v>322.25</v>
      </c>
      <c r="L51" s="335">
        <f t="shared" si="2"/>
        <v>6.500000000000001</v>
      </c>
      <c r="M51" s="335">
        <f t="shared" si="2"/>
        <v>7.29</v>
      </c>
      <c r="N51" s="335">
        <f t="shared" si="2"/>
        <v>1.98</v>
      </c>
      <c r="O51" s="336">
        <f t="shared" si="2"/>
        <v>69.58999999999999</v>
      </c>
      <c r="P51" s="335">
        <f t="shared" si="2"/>
        <v>0.29</v>
      </c>
      <c r="Q51" s="335">
        <f t="shared" si="2"/>
        <v>0.152</v>
      </c>
      <c r="R51" s="336">
        <f t="shared" si="2"/>
        <v>107</v>
      </c>
      <c r="S51" s="335">
        <f t="shared" si="2"/>
        <v>75.8</v>
      </c>
      <c r="T51" s="335">
        <f t="shared" si="2"/>
        <v>0.35</v>
      </c>
      <c r="U51" s="77"/>
      <c r="V51" s="219"/>
      <c r="W51" s="220"/>
      <c r="X51" s="219"/>
    </row>
    <row r="52" spans="1:24" ht="22.5" customHeight="1" thickBot="1">
      <c r="A52" s="318"/>
      <c r="B52" s="318"/>
      <c r="C52" s="416"/>
      <c r="D52" s="77"/>
      <c r="E52" s="298" t="s">
        <v>428</v>
      </c>
      <c r="F52" s="298"/>
      <c r="G52" s="77"/>
      <c r="H52" s="417"/>
      <c r="I52" s="77"/>
      <c r="J52" s="417"/>
      <c r="K52" s="417"/>
      <c r="L52" s="77"/>
      <c r="M52" s="77"/>
      <c r="N52" s="77"/>
      <c r="O52" s="417"/>
      <c r="P52" s="77"/>
      <c r="Q52" s="77"/>
      <c r="R52" s="417"/>
      <c r="S52" s="77"/>
      <c r="T52" s="77"/>
      <c r="U52" s="77"/>
      <c r="V52" s="219"/>
      <c r="W52" s="220"/>
      <c r="X52" s="219"/>
    </row>
    <row r="53" spans="1:24" ht="18" customHeight="1" thickBot="1">
      <c r="A53" s="468" t="s">
        <v>415</v>
      </c>
      <c r="B53" s="477" t="s">
        <v>11</v>
      </c>
      <c r="C53" s="100" t="s">
        <v>12</v>
      </c>
      <c r="D53" s="472" t="s">
        <v>15</v>
      </c>
      <c r="E53" s="473"/>
      <c r="F53" s="474"/>
      <c r="G53" s="101" t="s">
        <v>16</v>
      </c>
      <c r="H53" s="472" t="s">
        <v>389</v>
      </c>
      <c r="I53" s="475"/>
      <c r="J53" s="475"/>
      <c r="K53" s="475"/>
      <c r="L53" s="475"/>
      <c r="M53" s="475"/>
      <c r="N53" s="475"/>
      <c r="O53" s="476"/>
      <c r="P53" s="472" t="s">
        <v>382</v>
      </c>
      <c r="Q53" s="473"/>
      <c r="R53" s="475"/>
      <c r="S53" s="475"/>
      <c r="T53" s="476"/>
      <c r="U53" s="77"/>
      <c r="V53" s="219"/>
      <c r="W53" s="220"/>
      <c r="X53" s="219"/>
    </row>
    <row r="54" spans="1:24" ht="38.25" customHeight="1" thickBot="1">
      <c r="A54" s="469"/>
      <c r="B54" s="478"/>
      <c r="C54" s="458" t="s">
        <v>17</v>
      </c>
      <c r="D54" s="125" t="s">
        <v>18</v>
      </c>
      <c r="E54" s="125" t="s">
        <v>19</v>
      </c>
      <c r="F54" s="125" t="s">
        <v>20</v>
      </c>
      <c r="G54" s="459" t="s">
        <v>21</v>
      </c>
      <c r="H54" s="451" t="s">
        <v>420</v>
      </c>
      <c r="I54" s="451" t="s">
        <v>383</v>
      </c>
      <c r="J54" s="451" t="s">
        <v>384</v>
      </c>
      <c r="K54" s="451" t="s">
        <v>385</v>
      </c>
      <c r="L54" s="451" t="s">
        <v>386</v>
      </c>
      <c r="M54" s="451" t="s">
        <v>422</v>
      </c>
      <c r="N54" s="451" t="s">
        <v>423</v>
      </c>
      <c r="O54" s="451" t="s">
        <v>424</v>
      </c>
      <c r="P54" s="125" t="s">
        <v>387</v>
      </c>
      <c r="Q54" s="125" t="s">
        <v>418</v>
      </c>
      <c r="R54" s="125" t="s">
        <v>388</v>
      </c>
      <c r="S54" s="125" t="s">
        <v>421</v>
      </c>
      <c r="T54" s="98" t="s">
        <v>419</v>
      </c>
      <c r="U54" s="77"/>
      <c r="V54" s="219"/>
      <c r="W54" s="220"/>
      <c r="X54" s="219"/>
    </row>
    <row r="55" spans="1:24" ht="18" customHeight="1" thickBot="1">
      <c r="A55" s="299"/>
      <c r="B55" s="300" t="s">
        <v>22</v>
      </c>
      <c r="C55" s="301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3"/>
      <c r="U55" s="77"/>
      <c r="V55" s="219"/>
      <c r="W55" s="220"/>
      <c r="X55" s="219"/>
    </row>
    <row r="56" spans="1:24" ht="27" customHeight="1">
      <c r="A56" s="438" t="s">
        <v>405</v>
      </c>
      <c r="B56" s="461" t="s">
        <v>406</v>
      </c>
      <c r="C56" s="167">
        <v>60</v>
      </c>
      <c r="D56" s="168">
        <v>0.72</v>
      </c>
      <c r="E56" s="168">
        <v>2.82</v>
      </c>
      <c r="F56" s="168">
        <v>4.62</v>
      </c>
      <c r="G56" s="168">
        <v>46.8</v>
      </c>
      <c r="H56" s="130">
        <v>197</v>
      </c>
      <c r="I56" s="106">
        <v>11.5</v>
      </c>
      <c r="J56" s="106">
        <v>21</v>
      </c>
      <c r="K56" s="106">
        <v>7</v>
      </c>
      <c r="L56" s="106">
        <v>0.3</v>
      </c>
      <c r="M56" s="106">
        <v>0.02</v>
      </c>
      <c r="N56" s="106">
        <v>0.18</v>
      </c>
      <c r="O56" s="106">
        <v>3.8</v>
      </c>
      <c r="P56" s="106">
        <v>0.02</v>
      </c>
      <c r="Q56" s="106">
        <v>0.024</v>
      </c>
      <c r="R56" s="106">
        <v>5</v>
      </c>
      <c r="S56" s="106">
        <v>3</v>
      </c>
      <c r="T56" s="106">
        <v>0</v>
      </c>
      <c r="U56" s="77"/>
      <c r="V56" s="219"/>
      <c r="W56" s="220"/>
      <c r="X56" s="219"/>
    </row>
    <row r="57" spans="1:24" ht="33.75" customHeight="1">
      <c r="A57" s="116" t="s">
        <v>444</v>
      </c>
      <c r="B57" s="462" t="s">
        <v>471</v>
      </c>
      <c r="C57" s="395">
        <v>130</v>
      </c>
      <c r="D57" s="359">
        <v>13</v>
      </c>
      <c r="E57" s="359">
        <v>15.1</v>
      </c>
      <c r="F57" s="359">
        <v>18.2</v>
      </c>
      <c r="G57" s="118">
        <v>259</v>
      </c>
      <c r="H57" s="118">
        <v>182</v>
      </c>
      <c r="I57" s="118">
        <v>38</v>
      </c>
      <c r="J57" s="118">
        <v>22</v>
      </c>
      <c r="K57" s="118">
        <v>95</v>
      </c>
      <c r="L57" s="118">
        <v>2</v>
      </c>
      <c r="M57" s="118">
        <v>10.8</v>
      </c>
      <c r="N57" s="118">
        <v>1.54</v>
      </c>
      <c r="O57" s="118">
        <v>27.6</v>
      </c>
      <c r="P57" s="118">
        <v>0.04</v>
      </c>
      <c r="Q57" s="118">
        <v>0.1</v>
      </c>
      <c r="R57" s="118">
        <v>15</v>
      </c>
      <c r="S57" s="118">
        <v>0</v>
      </c>
      <c r="T57" s="118">
        <v>0</v>
      </c>
      <c r="U57" s="77"/>
      <c r="V57" s="219"/>
      <c r="W57" s="220"/>
      <c r="X57" s="219"/>
    </row>
    <row r="58" spans="1:24" ht="18" customHeight="1">
      <c r="A58" s="273" t="s">
        <v>479</v>
      </c>
      <c r="B58" s="291" t="s">
        <v>480</v>
      </c>
      <c r="C58" s="117">
        <v>150</v>
      </c>
      <c r="D58" s="117">
        <v>2.5</v>
      </c>
      <c r="E58" s="359">
        <v>4.8</v>
      </c>
      <c r="F58" s="359">
        <v>33.3</v>
      </c>
      <c r="G58" s="118">
        <v>191</v>
      </c>
      <c r="H58" s="118">
        <v>102</v>
      </c>
      <c r="I58" s="118">
        <v>11</v>
      </c>
      <c r="J58" s="118">
        <v>7</v>
      </c>
      <c r="K58" s="118">
        <v>36</v>
      </c>
      <c r="L58" s="118">
        <v>0.8</v>
      </c>
      <c r="M58" s="118">
        <v>1.32</v>
      </c>
      <c r="N58" s="118">
        <v>0</v>
      </c>
      <c r="O58" s="118">
        <v>20.24</v>
      </c>
      <c r="P58" s="118">
        <v>0.06</v>
      </c>
      <c r="Q58" s="118">
        <v>0.03</v>
      </c>
      <c r="R58" s="118">
        <v>0</v>
      </c>
      <c r="S58" s="118">
        <v>0.03</v>
      </c>
      <c r="T58" s="118">
        <v>0.06</v>
      </c>
      <c r="U58" s="77"/>
      <c r="V58" s="219"/>
      <c r="W58" s="220"/>
      <c r="X58" s="219"/>
    </row>
    <row r="59" spans="1:24" ht="21" customHeight="1">
      <c r="A59" s="116" t="s">
        <v>343</v>
      </c>
      <c r="B59" s="345" t="s">
        <v>432</v>
      </c>
      <c r="C59" s="119">
        <v>200</v>
      </c>
      <c r="D59" s="106">
        <v>1.5</v>
      </c>
      <c r="E59" s="106">
        <v>1.3</v>
      </c>
      <c r="F59" s="106">
        <v>22.4</v>
      </c>
      <c r="G59" s="118">
        <v>107</v>
      </c>
      <c r="H59" s="118">
        <v>168</v>
      </c>
      <c r="I59" s="106">
        <v>161</v>
      </c>
      <c r="J59" s="106">
        <v>7</v>
      </c>
      <c r="K59" s="377">
        <v>145</v>
      </c>
      <c r="L59" s="106">
        <v>1</v>
      </c>
      <c r="M59" s="106">
        <v>9</v>
      </c>
      <c r="N59" s="106">
        <v>2</v>
      </c>
      <c r="O59" s="106">
        <v>20</v>
      </c>
      <c r="P59" s="106">
        <v>0.02</v>
      </c>
      <c r="Q59" s="106">
        <v>0.15</v>
      </c>
      <c r="R59" s="106">
        <v>1</v>
      </c>
      <c r="S59" s="106">
        <v>23.8</v>
      </c>
      <c r="T59" s="106">
        <v>0</v>
      </c>
      <c r="U59" s="77"/>
      <c r="V59" s="219"/>
      <c r="W59" s="220"/>
      <c r="X59" s="219"/>
    </row>
    <row r="60" spans="1:24" ht="21" customHeight="1">
      <c r="A60" s="354" t="s">
        <v>409</v>
      </c>
      <c r="B60" s="291" t="s">
        <v>468</v>
      </c>
      <c r="C60" s="159">
        <v>25</v>
      </c>
      <c r="D60" s="106">
        <v>1.16</v>
      </c>
      <c r="E60" s="106">
        <v>0.23</v>
      </c>
      <c r="F60" s="106">
        <v>10.25</v>
      </c>
      <c r="G60" s="106">
        <v>41</v>
      </c>
      <c r="H60" s="106">
        <v>23</v>
      </c>
      <c r="I60" s="106">
        <v>7.25</v>
      </c>
      <c r="J60" s="106">
        <v>37.5</v>
      </c>
      <c r="K60" s="106">
        <v>11.75</v>
      </c>
      <c r="L60" s="106">
        <v>0.95</v>
      </c>
      <c r="M60" s="106">
        <v>0.5</v>
      </c>
      <c r="N60" s="106">
        <v>1.5</v>
      </c>
      <c r="O60" s="106">
        <v>3.63</v>
      </c>
      <c r="P60" s="106">
        <v>0.04</v>
      </c>
      <c r="Q60" s="106">
        <v>0.01</v>
      </c>
      <c r="R60" s="106">
        <v>0</v>
      </c>
      <c r="S60" s="106">
        <v>0</v>
      </c>
      <c r="T60" s="106">
        <v>0.35</v>
      </c>
      <c r="U60" s="77"/>
      <c r="V60" s="219"/>
      <c r="W60" s="220"/>
      <c r="X60" s="219"/>
    </row>
    <row r="61" spans="1:24" ht="22.5" customHeight="1" thickBot="1">
      <c r="A61" s="355" t="s">
        <v>466</v>
      </c>
      <c r="B61" s="452" t="s">
        <v>411</v>
      </c>
      <c r="C61" s="378">
        <v>100</v>
      </c>
      <c r="D61" s="380">
        <v>0.7</v>
      </c>
      <c r="E61" s="380">
        <v>0.1</v>
      </c>
      <c r="F61" s="380">
        <v>7.5</v>
      </c>
      <c r="G61" s="379">
        <v>38</v>
      </c>
      <c r="H61" s="379">
        <v>155</v>
      </c>
      <c r="I61" s="380">
        <v>30</v>
      </c>
      <c r="J61" s="380">
        <v>11</v>
      </c>
      <c r="K61" s="381">
        <v>17</v>
      </c>
      <c r="L61" s="380">
        <v>0.1</v>
      </c>
      <c r="M61" s="380">
        <v>0.3</v>
      </c>
      <c r="N61" s="380">
        <v>0.1</v>
      </c>
      <c r="O61" s="382">
        <v>150</v>
      </c>
      <c r="P61" s="380">
        <v>0.04</v>
      </c>
      <c r="Q61" s="380">
        <v>0.03</v>
      </c>
      <c r="R61" s="380">
        <v>35</v>
      </c>
      <c r="S61" s="380">
        <v>0</v>
      </c>
      <c r="T61" s="379">
        <v>0.2</v>
      </c>
      <c r="U61" s="77"/>
      <c r="V61" s="219"/>
      <c r="W61" s="220"/>
      <c r="X61" s="219"/>
    </row>
    <row r="62" spans="1:24" ht="18" customHeight="1" thickBot="1">
      <c r="A62" s="319"/>
      <c r="B62" s="347" t="s">
        <v>226</v>
      </c>
      <c r="C62" s="123">
        <f>SUM(C56:C60)</f>
        <v>565</v>
      </c>
      <c r="D62" s="337">
        <f aca="true" t="shared" si="3" ref="D62:T62">SUM(D56:D61)</f>
        <v>19.58</v>
      </c>
      <c r="E62" s="337">
        <f t="shared" si="3"/>
        <v>24.35</v>
      </c>
      <c r="F62" s="337">
        <f t="shared" si="3"/>
        <v>96.27</v>
      </c>
      <c r="G62" s="337">
        <f t="shared" si="3"/>
        <v>682.8</v>
      </c>
      <c r="H62" s="337">
        <f t="shared" si="3"/>
        <v>827</v>
      </c>
      <c r="I62" s="337">
        <f t="shared" si="3"/>
        <v>258.75</v>
      </c>
      <c r="J62" s="337">
        <f t="shared" si="3"/>
        <v>105.5</v>
      </c>
      <c r="K62" s="337">
        <f t="shared" si="3"/>
        <v>311.75</v>
      </c>
      <c r="L62" s="337">
        <f t="shared" si="3"/>
        <v>5.1499999999999995</v>
      </c>
      <c r="M62" s="337">
        <f t="shared" si="3"/>
        <v>21.94</v>
      </c>
      <c r="N62" s="337">
        <f t="shared" si="3"/>
        <v>5.319999999999999</v>
      </c>
      <c r="O62" s="437">
        <f t="shared" si="3"/>
        <v>225.26999999999998</v>
      </c>
      <c r="P62" s="337">
        <f t="shared" si="3"/>
        <v>0.22</v>
      </c>
      <c r="Q62" s="337">
        <f t="shared" si="3"/>
        <v>0.344</v>
      </c>
      <c r="R62" s="337">
        <f t="shared" si="3"/>
        <v>56</v>
      </c>
      <c r="S62" s="337">
        <f t="shared" si="3"/>
        <v>26.830000000000002</v>
      </c>
      <c r="T62" s="337">
        <f t="shared" si="3"/>
        <v>0.61</v>
      </c>
      <c r="U62" s="77"/>
      <c r="V62" s="219"/>
      <c r="W62" s="220"/>
      <c r="X62" s="219"/>
    </row>
    <row r="63" spans="1:24" ht="18" customHeight="1">
      <c r="A63" s="318"/>
      <c r="B63" s="318"/>
      <c r="C63" s="416"/>
      <c r="D63" s="77"/>
      <c r="E63" s="77"/>
      <c r="F63" s="77"/>
      <c r="G63" s="77"/>
      <c r="H63" s="417"/>
      <c r="I63" s="77"/>
      <c r="J63" s="417"/>
      <c r="K63" s="417"/>
      <c r="L63" s="77"/>
      <c r="M63" s="77"/>
      <c r="N63" s="77"/>
      <c r="O63" s="417"/>
      <c r="P63" s="77"/>
      <c r="Q63" s="77"/>
      <c r="R63" s="417"/>
      <c r="S63" s="77"/>
      <c r="T63" s="77"/>
      <c r="U63" s="77"/>
      <c r="V63" s="219"/>
      <c r="W63" s="220"/>
      <c r="X63" s="219"/>
    </row>
    <row r="64" spans="1:24" ht="18" customHeight="1">
      <c r="A64" s="318"/>
      <c r="B64" s="318"/>
      <c r="C64" s="416"/>
      <c r="D64" s="77"/>
      <c r="E64" s="77"/>
      <c r="F64" s="77"/>
      <c r="G64" s="77"/>
      <c r="H64" s="417"/>
      <c r="I64" s="77"/>
      <c r="J64" s="417"/>
      <c r="K64" s="417"/>
      <c r="L64" s="77"/>
      <c r="M64" s="77"/>
      <c r="N64" s="77"/>
      <c r="O64" s="417"/>
      <c r="P64" s="77"/>
      <c r="Q64" s="77"/>
      <c r="R64" s="417"/>
      <c r="S64" s="77"/>
      <c r="T64" s="77"/>
      <c r="U64" s="77"/>
      <c r="V64" s="219"/>
      <c r="W64" s="220"/>
      <c r="X64" s="219"/>
    </row>
    <row r="65" spans="1:24" ht="18" customHeight="1">
      <c r="A65" s="318"/>
      <c r="B65" s="318"/>
      <c r="C65" s="416"/>
      <c r="D65" s="77"/>
      <c r="E65" s="77"/>
      <c r="F65" s="77"/>
      <c r="G65" s="77"/>
      <c r="H65" s="417"/>
      <c r="I65" s="77"/>
      <c r="J65" s="417"/>
      <c r="K65" s="417"/>
      <c r="L65" s="77"/>
      <c r="M65" s="77"/>
      <c r="N65" s="77"/>
      <c r="O65" s="417"/>
      <c r="P65" s="77"/>
      <c r="Q65" s="77"/>
      <c r="R65" s="417"/>
      <c r="S65" s="77"/>
      <c r="T65" s="77"/>
      <c r="U65" s="77"/>
      <c r="V65" s="219"/>
      <c r="W65" s="220"/>
      <c r="X65" s="219"/>
    </row>
    <row r="66" spans="1:24" ht="18" customHeight="1">
      <c r="A66" s="318"/>
      <c r="B66" s="318"/>
      <c r="C66" s="416"/>
      <c r="D66" s="77"/>
      <c r="E66" s="77"/>
      <c r="F66" s="77"/>
      <c r="G66" s="77"/>
      <c r="H66" s="417"/>
      <c r="I66" s="77"/>
      <c r="J66" s="417"/>
      <c r="K66" s="417"/>
      <c r="L66" s="77"/>
      <c r="M66" s="77"/>
      <c r="N66" s="77"/>
      <c r="O66" s="417"/>
      <c r="P66" s="77"/>
      <c r="Q66" s="77"/>
      <c r="R66" s="417"/>
      <c r="S66" s="77"/>
      <c r="T66" s="77"/>
      <c r="U66" s="77"/>
      <c r="V66" s="219"/>
      <c r="W66" s="220"/>
      <c r="X66" s="219"/>
    </row>
    <row r="67" spans="1:24" ht="18" customHeight="1">
      <c r="A67" s="318"/>
      <c r="B67" s="318"/>
      <c r="C67" s="416"/>
      <c r="D67" s="77"/>
      <c r="E67" s="77"/>
      <c r="F67" s="77"/>
      <c r="G67" s="77"/>
      <c r="H67" s="417"/>
      <c r="I67" s="77"/>
      <c r="J67" s="417"/>
      <c r="K67" s="417"/>
      <c r="L67" s="77"/>
      <c r="M67" s="77"/>
      <c r="N67" s="77"/>
      <c r="O67" s="417"/>
      <c r="P67" s="77"/>
      <c r="Q67" s="77"/>
      <c r="R67" s="417"/>
      <c r="S67" s="77"/>
      <c r="T67" s="77"/>
      <c r="U67" s="77"/>
      <c r="V67" s="219"/>
      <c r="W67" s="220"/>
      <c r="X67" s="219"/>
    </row>
    <row r="68" spans="1:24" ht="16.5" customHeight="1">
      <c r="A68" s="295"/>
      <c r="B68" s="327"/>
      <c r="C68" s="41"/>
      <c r="D68" s="40"/>
      <c r="E68" s="298"/>
      <c r="F68" s="298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1"/>
      <c r="V68" s="219"/>
      <c r="W68" s="220"/>
      <c r="X68" s="219"/>
    </row>
    <row r="69" spans="1:24" ht="16.5" customHeight="1">
      <c r="A69" s="295"/>
      <c r="B69" s="327"/>
      <c r="C69" s="41"/>
      <c r="D69" s="40"/>
      <c r="E69" s="298"/>
      <c r="F69" s="298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1"/>
      <c r="V69" s="219"/>
      <c r="W69" s="220"/>
      <c r="X69" s="219"/>
    </row>
    <row r="70" spans="1:24" ht="16.5" customHeight="1">
      <c r="A70" s="295"/>
      <c r="B70" s="327" t="s">
        <v>367</v>
      </c>
      <c r="C70" s="41"/>
      <c r="D70" s="40"/>
      <c r="E70" s="298" t="s">
        <v>427</v>
      </c>
      <c r="F70" s="298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1"/>
      <c r="V70" s="219"/>
      <c r="W70" s="220"/>
      <c r="X70" s="219"/>
    </row>
    <row r="71" spans="1:24" ht="16.5" customHeight="1">
      <c r="A71" s="295"/>
      <c r="B71" s="327" t="s">
        <v>46</v>
      </c>
      <c r="C71" s="41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1"/>
      <c r="V71" s="219"/>
      <c r="W71" s="220"/>
      <c r="X71" s="219"/>
    </row>
    <row r="72" spans="1:24" ht="16.5" customHeight="1">
      <c r="A72" s="295"/>
      <c r="B72" s="327" t="s">
        <v>472</v>
      </c>
      <c r="C72" s="41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1"/>
      <c r="V72" s="219"/>
      <c r="W72" s="220"/>
      <c r="X72" s="219"/>
    </row>
    <row r="73" spans="1:24" ht="16.5" customHeight="1" thickBot="1">
      <c r="A73" s="295"/>
      <c r="B73" s="19" t="s">
        <v>362</v>
      </c>
      <c r="C73" s="295"/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N73" s="298"/>
      <c r="O73" s="298"/>
      <c r="P73" s="298"/>
      <c r="Q73" s="298"/>
      <c r="R73" s="298"/>
      <c r="S73" s="298"/>
      <c r="T73" s="298"/>
      <c r="U73" s="295"/>
      <c r="V73" s="219"/>
      <c r="W73" s="220"/>
      <c r="X73" s="219"/>
    </row>
    <row r="74" spans="1:24" ht="16.5" customHeight="1" thickBot="1">
      <c r="A74" s="468" t="s">
        <v>415</v>
      </c>
      <c r="B74" s="477" t="s">
        <v>11</v>
      </c>
      <c r="C74" s="100" t="s">
        <v>12</v>
      </c>
      <c r="D74" s="472" t="s">
        <v>15</v>
      </c>
      <c r="E74" s="473"/>
      <c r="F74" s="474"/>
      <c r="G74" s="101" t="s">
        <v>16</v>
      </c>
      <c r="H74" s="472" t="s">
        <v>389</v>
      </c>
      <c r="I74" s="475"/>
      <c r="J74" s="475"/>
      <c r="K74" s="475"/>
      <c r="L74" s="475"/>
      <c r="M74" s="475"/>
      <c r="N74" s="475"/>
      <c r="O74" s="476"/>
      <c r="P74" s="472" t="s">
        <v>382</v>
      </c>
      <c r="Q74" s="473"/>
      <c r="R74" s="475"/>
      <c r="S74" s="475"/>
      <c r="T74" s="475"/>
      <c r="U74" s="57"/>
      <c r="V74" s="219"/>
      <c r="W74" s="220"/>
      <c r="X74" s="219"/>
    </row>
    <row r="75" spans="1:24" ht="30.75" customHeight="1" thickBot="1">
      <c r="A75" s="479"/>
      <c r="B75" s="478"/>
      <c r="C75" s="352" t="s">
        <v>17</v>
      </c>
      <c r="D75" s="103" t="s">
        <v>18</v>
      </c>
      <c r="E75" s="103" t="s">
        <v>19</v>
      </c>
      <c r="F75" s="103" t="s">
        <v>20</v>
      </c>
      <c r="G75" s="373" t="s">
        <v>21</v>
      </c>
      <c r="H75" s="371" t="s">
        <v>420</v>
      </c>
      <c r="I75" s="371" t="s">
        <v>383</v>
      </c>
      <c r="J75" s="371" t="s">
        <v>384</v>
      </c>
      <c r="K75" s="371" t="s">
        <v>385</v>
      </c>
      <c r="L75" s="371" t="s">
        <v>386</v>
      </c>
      <c r="M75" s="371" t="s">
        <v>422</v>
      </c>
      <c r="N75" s="372" t="s">
        <v>423</v>
      </c>
      <c r="O75" s="372" t="s">
        <v>424</v>
      </c>
      <c r="P75" s="103" t="s">
        <v>387</v>
      </c>
      <c r="Q75" s="103" t="s">
        <v>418</v>
      </c>
      <c r="R75" s="103" t="s">
        <v>388</v>
      </c>
      <c r="S75" s="103" t="s">
        <v>421</v>
      </c>
      <c r="T75" s="101" t="s">
        <v>419</v>
      </c>
      <c r="U75" s="57"/>
      <c r="V75" s="219"/>
      <c r="W75" s="220"/>
      <c r="X75" s="219"/>
    </row>
    <row r="76" spans="1:24" ht="16.5" customHeight="1" thickBot="1">
      <c r="A76" s="299"/>
      <c r="B76" s="300" t="s">
        <v>22</v>
      </c>
      <c r="C76" s="301"/>
      <c r="D76" s="302"/>
      <c r="E76" s="302"/>
      <c r="F76" s="302"/>
      <c r="G76" s="302"/>
      <c r="H76" s="302"/>
      <c r="I76" s="302"/>
      <c r="J76" s="302"/>
      <c r="K76" s="302"/>
      <c r="L76" s="302"/>
      <c r="M76" s="302"/>
      <c r="N76" s="302"/>
      <c r="O76" s="302"/>
      <c r="P76" s="302"/>
      <c r="Q76" s="302"/>
      <c r="R76" s="302"/>
      <c r="S76" s="302"/>
      <c r="T76" s="303"/>
      <c r="U76" s="325"/>
      <c r="V76" s="219"/>
      <c r="W76" s="220"/>
      <c r="X76" s="219"/>
    </row>
    <row r="77" spans="1:24" ht="22.5" customHeight="1">
      <c r="A77" s="438" t="s">
        <v>405</v>
      </c>
      <c r="B77" s="109" t="s">
        <v>461</v>
      </c>
      <c r="C77" s="105">
        <v>60</v>
      </c>
      <c r="D77" s="130">
        <v>0.55</v>
      </c>
      <c r="E77" s="130">
        <v>0.1</v>
      </c>
      <c r="F77" s="130">
        <v>3.8</v>
      </c>
      <c r="G77" s="130">
        <v>8</v>
      </c>
      <c r="H77" s="130">
        <v>98</v>
      </c>
      <c r="I77" s="130">
        <v>6.9</v>
      </c>
      <c r="J77" s="130">
        <v>7.2</v>
      </c>
      <c r="K77" s="130">
        <v>4.2</v>
      </c>
      <c r="L77" s="130">
        <v>0.18</v>
      </c>
      <c r="M77" s="130">
        <v>0.1</v>
      </c>
      <c r="N77" s="130">
        <v>0.1</v>
      </c>
      <c r="O77" s="130">
        <v>5</v>
      </c>
      <c r="P77" s="130">
        <v>0.01</v>
      </c>
      <c r="Q77" s="130">
        <v>0.01</v>
      </c>
      <c r="R77" s="130">
        <v>1.5</v>
      </c>
      <c r="S77" s="130">
        <v>0</v>
      </c>
      <c r="T77" s="130">
        <v>0</v>
      </c>
      <c r="U77" s="316"/>
      <c r="V77" s="219"/>
      <c r="W77" s="220"/>
      <c r="X77" s="219"/>
    </row>
    <row r="78" spans="1:24" ht="16.5" customHeight="1">
      <c r="A78" s="178" t="s">
        <v>392</v>
      </c>
      <c r="B78" s="109" t="s">
        <v>393</v>
      </c>
      <c r="C78" s="115">
        <v>100</v>
      </c>
      <c r="D78" s="118">
        <v>13.2</v>
      </c>
      <c r="E78" s="106">
        <v>13.7</v>
      </c>
      <c r="F78" s="106">
        <v>11.58</v>
      </c>
      <c r="G78" s="111">
        <v>225</v>
      </c>
      <c r="H78" s="111">
        <v>278</v>
      </c>
      <c r="I78" s="106">
        <v>177.2</v>
      </c>
      <c r="J78" s="106">
        <v>34</v>
      </c>
      <c r="K78" s="377">
        <v>266</v>
      </c>
      <c r="L78" s="106">
        <v>0.65</v>
      </c>
      <c r="M78" s="106">
        <v>44</v>
      </c>
      <c r="N78" s="106">
        <v>39</v>
      </c>
      <c r="O78" s="377">
        <v>378</v>
      </c>
      <c r="P78" s="106">
        <v>0.18</v>
      </c>
      <c r="Q78" s="106">
        <v>0.12</v>
      </c>
      <c r="R78" s="106">
        <v>0.83</v>
      </c>
      <c r="S78" s="106">
        <v>18</v>
      </c>
      <c r="T78" s="106">
        <v>0.01</v>
      </c>
      <c r="U78" s="311"/>
      <c r="V78" s="219"/>
      <c r="W78" s="220"/>
      <c r="X78" s="219"/>
    </row>
    <row r="79" spans="1:24" ht="35.25" customHeight="1">
      <c r="A79" s="178" t="s">
        <v>378</v>
      </c>
      <c r="B79" s="304" t="s">
        <v>395</v>
      </c>
      <c r="C79" s="384">
        <v>150</v>
      </c>
      <c r="D79" s="166">
        <v>3.59</v>
      </c>
      <c r="E79" s="359">
        <v>4.57</v>
      </c>
      <c r="F79" s="359">
        <v>33.63</v>
      </c>
      <c r="G79" s="385">
        <v>198.15</v>
      </c>
      <c r="H79" s="385">
        <v>41</v>
      </c>
      <c r="I79" s="359">
        <v>10</v>
      </c>
      <c r="J79" s="359">
        <v>26</v>
      </c>
      <c r="K79" s="359">
        <v>70</v>
      </c>
      <c r="L79" s="359">
        <v>0.8</v>
      </c>
      <c r="M79" s="359">
        <v>0.61</v>
      </c>
      <c r="N79" s="359">
        <v>6.6</v>
      </c>
      <c r="O79" s="359">
        <v>22</v>
      </c>
      <c r="P79" s="359">
        <v>0.04</v>
      </c>
      <c r="Q79" s="359">
        <v>0.015</v>
      </c>
      <c r="R79" s="359">
        <v>1</v>
      </c>
      <c r="S79" s="359">
        <v>0</v>
      </c>
      <c r="T79" s="359">
        <v>0.06</v>
      </c>
      <c r="U79" s="311"/>
      <c r="V79" s="219"/>
      <c r="W79" s="220"/>
      <c r="X79" s="219"/>
    </row>
    <row r="80" spans="1:24" ht="16.5" customHeight="1">
      <c r="A80" s="412" t="s">
        <v>409</v>
      </c>
      <c r="B80" s="294" t="s">
        <v>370</v>
      </c>
      <c r="C80" s="159">
        <v>25</v>
      </c>
      <c r="D80" s="106">
        <v>1.98</v>
      </c>
      <c r="E80" s="106">
        <v>0.2</v>
      </c>
      <c r="F80" s="106">
        <v>12.2</v>
      </c>
      <c r="G80" s="106">
        <v>58.5</v>
      </c>
      <c r="H80" s="106">
        <v>23.3</v>
      </c>
      <c r="I80" s="106">
        <v>10</v>
      </c>
      <c r="J80" s="106">
        <v>5</v>
      </c>
      <c r="K80" s="106">
        <v>5</v>
      </c>
      <c r="L80" s="106">
        <v>0.28</v>
      </c>
      <c r="M80" s="106">
        <v>0.8</v>
      </c>
      <c r="N80" s="106">
        <v>1.5</v>
      </c>
      <c r="O80" s="106">
        <v>3.63</v>
      </c>
      <c r="P80" s="106">
        <v>5</v>
      </c>
      <c r="Q80" s="106">
        <v>0.008</v>
      </c>
      <c r="R80" s="106">
        <v>1</v>
      </c>
      <c r="S80" s="106">
        <v>0</v>
      </c>
      <c r="T80" s="106">
        <v>0.55</v>
      </c>
      <c r="U80" s="316"/>
      <c r="V80" s="219"/>
      <c r="W80" s="220"/>
      <c r="X80" s="219"/>
    </row>
    <row r="81" spans="1:24" ht="16.5" customHeight="1">
      <c r="A81" s="388" t="s">
        <v>376</v>
      </c>
      <c r="B81" s="292" t="s">
        <v>375</v>
      </c>
      <c r="C81" s="112">
        <v>200</v>
      </c>
      <c r="D81" s="106">
        <v>0.3</v>
      </c>
      <c r="E81" s="106">
        <v>0</v>
      </c>
      <c r="F81" s="106">
        <v>10.64</v>
      </c>
      <c r="G81" s="111">
        <v>45</v>
      </c>
      <c r="H81" s="111">
        <v>10.8</v>
      </c>
      <c r="I81" s="106">
        <v>8</v>
      </c>
      <c r="J81" s="106">
        <v>5</v>
      </c>
      <c r="K81" s="106">
        <v>10</v>
      </c>
      <c r="L81" s="106">
        <v>1</v>
      </c>
      <c r="M81" s="106">
        <v>0</v>
      </c>
      <c r="N81" s="106">
        <v>0.02</v>
      </c>
      <c r="O81" s="106">
        <v>0.7</v>
      </c>
      <c r="P81" s="106">
        <v>0</v>
      </c>
      <c r="Q81" s="106">
        <v>0</v>
      </c>
      <c r="R81" s="106">
        <v>3</v>
      </c>
      <c r="S81" s="106">
        <v>0</v>
      </c>
      <c r="T81" s="106">
        <v>0</v>
      </c>
      <c r="U81" s="311"/>
      <c r="V81" s="219"/>
      <c r="W81" s="220"/>
      <c r="X81" s="219"/>
    </row>
    <row r="82" spans="1:24" ht="16.5" customHeight="1" thickBot="1">
      <c r="A82" s="273" t="s">
        <v>412</v>
      </c>
      <c r="B82" s="116" t="s">
        <v>397</v>
      </c>
      <c r="C82" s="159">
        <v>100</v>
      </c>
      <c r="D82" s="106">
        <v>0.2</v>
      </c>
      <c r="E82" s="106">
        <v>0.2</v>
      </c>
      <c r="F82" s="402">
        <v>9.5</v>
      </c>
      <c r="G82" s="106">
        <v>47</v>
      </c>
      <c r="H82" s="402">
        <v>278</v>
      </c>
      <c r="I82" s="106">
        <v>85</v>
      </c>
      <c r="J82" s="106">
        <v>32.5</v>
      </c>
      <c r="K82" s="402">
        <v>57.5</v>
      </c>
      <c r="L82" s="106">
        <v>0.01</v>
      </c>
      <c r="M82" s="402">
        <v>5</v>
      </c>
      <c r="N82" s="106">
        <v>1.25</v>
      </c>
      <c r="O82" s="402">
        <v>42.5</v>
      </c>
      <c r="P82" s="106">
        <v>0.1</v>
      </c>
      <c r="Q82" s="106">
        <v>0.075</v>
      </c>
      <c r="R82" s="402">
        <v>10</v>
      </c>
      <c r="S82" s="106">
        <v>0</v>
      </c>
      <c r="T82" s="106">
        <v>0</v>
      </c>
      <c r="U82" s="307"/>
      <c r="V82" s="219"/>
      <c r="W82" s="220"/>
      <c r="X82" s="219"/>
    </row>
    <row r="83" spans="1:24" ht="16.5" customHeight="1" thickBot="1">
      <c r="A83" s="323"/>
      <c r="B83" s="293" t="s">
        <v>226</v>
      </c>
      <c r="C83" s="348">
        <f>SUM(C77:C82)</f>
        <v>635</v>
      </c>
      <c r="D83" s="338">
        <f aca="true" t="shared" si="4" ref="D83:T83">SUM(D77:D82)</f>
        <v>19.82</v>
      </c>
      <c r="E83" s="338">
        <f t="shared" si="4"/>
        <v>18.769999999999996</v>
      </c>
      <c r="F83" s="338">
        <f t="shared" si="4"/>
        <v>81.35000000000001</v>
      </c>
      <c r="G83" s="338">
        <f t="shared" si="4"/>
        <v>581.65</v>
      </c>
      <c r="H83" s="338">
        <f t="shared" si="4"/>
        <v>729.1</v>
      </c>
      <c r="I83" s="338">
        <f t="shared" si="4"/>
        <v>297.1</v>
      </c>
      <c r="J83" s="338">
        <f t="shared" si="4"/>
        <v>109.7</v>
      </c>
      <c r="K83" s="338">
        <f t="shared" si="4"/>
        <v>412.7</v>
      </c>
      <c r="L83" s="338">
        <f t="shared" si="4"/>
        <v>2.92</v>
      </c>
      <c r="M83" s="338">
        <f t="shared" si="4"/>
        <v>50.51</v>
      </c>
      <c r="N83" s="338">
        <f t="shared" si="4"/>
        <v>48.470000000000006</v>
      </c>
      <c r="O83" s="374">
        <f t="shared" si="4"/>
        <v>451.83</v>
      </c>
      <c r="P83" s="338">
        <f t="shared" si="4"/>
        <v>5.33</v>
      </c>
      <c r="Q83" s="338">
        <f t="shared" si="4"/>
        <v>0.22800000000000004</v>
      </c>
      <c r="R83" s="338">
        <f t="shared" si="4"/>
        <v>17.33</v>
      </c>
      <c r="S83" s="338">
        <f t="shared" si="4"/>
        <v>18</v>
      </c>
      <c r="T83" s="338">
        <f t="shared" si="4"/>
        <v>0.62</v>
      </c>
      <c r="U83" s="341"/>
      <c r="V83" s="219"/>
      <c r="W83" s="220"/>
      <c r="X83" s="219"/>
    </row>
    <row r="84" spans="1:24" ht="13.5" customHeight="1">
      <c r="A84" s="305"/>
      <c r="B84" s="318"/>
      <c r="C84" s="419"/>
      <c r="D84" s="366"/>
      <c r="E84" s="366"/>
      <c r="F84" s="366"/>
      <c r="G84" s="366"/>
      <c r="H84" s="366"/>
      <c r="I84" s="366"/>
      <c r="J84" s="366"/>
      <c r="K84" s="366"/>
      <c r="L84" s="366"/>
      <c r="M84" s="366"/>
      <c r="N84" s="366"/>
      <c r="O84" s="37"/>
      <c r="P84" s="366"/>
      <c r="Q84" s="366"/>
      <c r="R84" s="366"/>
      <c r="S84" s="366"/>
      <c r="T84" s="366"/>
      <c r="U84" s="341"/>
      <c r="V84" s="219"/>
      <c r="W84" s="220"/>
      <c r="X84" s="219"/>
    </row>
    <row r="85" spans="1:24" ht="15.75" customHeight="1" thickBot="1">
      <c r="A85" s="305"/>
      <c r="B85" s="318"/>
      <c r="C85" s="419"/>
      <c r="D85" s="366"/>
      <c r="E85" s="298" t="s">
        <v>428</v>
      </c>
      <c r="F85" s="298"/>
      <c r="G85" s="366"/>
      <c r="H85" s="366"/>
      <c r="I85" s="366"/>
      <c r="J85" s="366"/>
      <c r="K85" s="366"/>
      <c r="L85" s="366"/>
      <c r="M85" s="366"/>
      <c r="N85" s="366"/>
      <c r="O85" s="37"/>
      <c r="P85" s="366"/>
      <c r="Q85" s="366"/>
      <c r="R85" s="366"/>
      <c r="S85" s="366"/>
      <c r="T85" s="366"/>
      <c r="U85" s="341"/>
      <c r="V85" s="219"/>
      <c r="W85" s="220"/>
      <c r="X85" s="219"/>
    </row>
    <row r="86" spans="1:24" ht="27" customHeight="1" thickBot="1">
      <c r="A86" s="468" t="s">
        <v>415</v>
      </c>
      <c r="B86" s="477" t="s">
        <v>11</v>
      </c>
      <c r="C86" s="100" t="s">
        <v>12</v>
      </c>
      <c r="D86" s="472" t="s">
        <v>15</v>
      </c>
      <c r="E86" s="473"/>
      <c r="F86" s="474"/>
      <c r="G86" s="101" t="s">
        <v>16</v>
      </c>
      <c r="H86" s="472" t="s">
        <v>389</v>
      </c>
      <c r="I86" s="475"/>
      <c r="J86" s="475"/>
      <c r="K86" s="475"/>
      <c r="L86" s="475"/>
      <c r="M86" s="475"/>
      <c r="N86" s="475"/>
      <c r="O86" s="476"/>
      <c r="P86" s="472" t="s">
        <v>382</v>
      </c>
      <c r="Q86" s="473"/>
      <c r="R86" s="475"/>
      <c r="S86" s="475"/>
      <c r="T86" s="476"/>
      <c r="U86" s="341"/>
      <c r="V86" s="219"/>
      <c r="W86" s="220"/>
      <c r="X86" s="219"/>
    </row>
    <row r="87" spans="1:24" ht="30" customHeight="1" thickBot="1">
      <c r="A87" s="479"/>
      <c r="B87" s="478"/>
      <c r="C87" s="352" t="s">
        <v>17</v>
      </c>
      <c r="D87" s="103" t="s">
        <v>18</v>
      </c>
      <c r="E87" s="103" t="s">
        <v>19</v>
      </c>
      <c r="F87" s="103" t="s">
        <v>20</v>
      </c>
      <c r="G87" s="373" t="s">
        <v>21</v>
      </c>
      <c r="H87" s="371" t="s">
        <v>420</v>
      </c>
      <c r="I87" s="371" t="s">
        <v>383</v>
      </c>
      <c r="J87" s="371" t="s">
        <v>384</v>
      </c>
      <c r="K87" s="371" t="s">
        <v>385</v>
      </c>
      <c r="L87" s="371" t="s">
        <v>386</v>
      </c>
      <c r="M87" s="371" t="s">
        <v>422</v>
      </c>
      <c r="N87" s="372" t="s">
        <v>423</v>
      </c>
      <c r="O87" s="372" t="s">
        <v>424</v>
      </c>
      <c r="P87" s="103" t="s">
        <v>387</v>
      </c>
      <c r="Q87" s="103" t="s">
        <v>418</v>
      </c>
      <c r="R87" s="103" t="s">
        <v>388</v>
      </c>
      <c r="S87" s="103" t="s">
        <v>421</v>
      </c>
      <c r="T87" s="101" t="s">
        <v>419</v>
      </c>
      <c r="U87" s="341"/>
      <c r="V87" s="219"/>
      <c r="W87" s="220"/>
      <c r="X87" s="219"/>
    </row>
    <row r="88" spans="1:24" ht="16.5" customHeight="1" thickBot="1">
      <c r="A88" s="299"/>
      <c r="B88" s="300" t="s">
        <v>22</v>
      </c>
      <c r="C88" s="301"/>
      <c r="D88" s="302"/>
      <c r="E88" s="302"/>
      <c r="F88" s="302"/>
      <c r="G88" s="302"/>
      <c r="H88" s="302"/>
      <c r="I88" s="302"/>
      <c r="J88" s="302"/>
      <c r="K88" s="302"/>
      <c r="L88" s="302"/>
      <c r="M88" s="302"/>
      <c r="N88" s="302"/>
      <c r="O88" s="302"/>
      <c r="P88" s="302"/>
      <c r="Q88" s="302"/>
      <c r="R88" s="302"/>
      <c r="S88" s="302"/>
      <c r="T88" s="303"/>
      <c r="U88" s="341"/>
      <c r="V88" s="219"/>
      <c r="W88" s="220"/>
      <c r="X88" s="219"/>
    </row>
    <row r="89" spans="1:24" ht="21" customHeight="1">
      <c r="A89" s="438" t="s">
        <v>405</v>
      </c>
      <c r="B89" s="292" t="s">
        <v>460</v>
      </c>
      <c r="C89" s="105">
        <v>60</v>
      </c>
      <c r="D89" s="130">
        <v>0.55</v>
      </c>
      <c r="E89" s="130">
        <v>0.1</v>
      </c>
      <c r="F89" s="130">
        <v>3.8</v>
      </c>
      <c r="G89" s="130">
        <v>8</v>
      </c>
      <c r="H89" s="130">
        <v>98</v>
      </c>
      <c r="I89" s="130">
        <v>6.9</v>
      </c>
      <c r="J89" s="130">
        <v>7.2</v>
      </c>
      <c r="K89" s="130">
        <v>4.2</v>
      </c>
      <c r="L89" s="130">
        <v>0.18</v>
      </c>
      <c r="M89" s="130">
        <v>0.1</v>
      </c>
      <c r="N89" s="130">
        <v>0.1</v>
      </c>
      <c r="O89" s="130">
        <v>5</v>
      </c>
      <c r="P89" s="130">
        <v>0.01</v>
      </c>
      <c r="Q89" s="130">
        <v>0.01</v>
      </c>
      <c r="R89" s="130">
        <v>1.5</v>
      </c>
      <c r="S89" s="130">
        <v>0</v>
      </c>
      <c r="T89" s="130">
        <v>0</v>
      </c>
      <c r="U89" s="341"/>
      <c r="V89" s="219"/>
      <c r="W89" s="220"/>
      <c r="X89" s="219"/>
    </row>
    <row r="90" spans="1:24" ht="39" customHeight="1">
      <c r="A90" s="178" t="s">
        <v>440</v>
      </c>
      <c r="B90" s="292" t="s">
        <v>473</v>
      </c>
      <c r="C90" s="115">
        <v>100</v>
      </c>
      <c r="D90" s="118">
        <v>13.2</v>
      </c>
      <c r="E90" s="106">
        <v>13.7</v>
      </c>
      <c r="F90" s="106">
        <v>15.58</v>
      </c>
      <c r="G90" s="111">
        <v>235</v>
      </c>
      <c r="H90" s="111">
        <v>278</v>
      </c>
      <c r="I90" s="106">
        <v>177.2</v>
      </c>
      <c r="J90" s="106">
        <v>34</v>
      </c>
      <c r="K90" s="377">
        <v>266</v>
      </c>
      <c r="L90" s="106">
        <v>0.65</v>
      </c>
      <c r="M90" s="106">
        <v>44</v>
      </c>
      <c r="N90" s="106">
        <v>39</v>
      </c>
      <c r="O90" s="377">
        <v>378</v>
      </c>
      <c r="P90" s="106">
        <v>0.18</v>
      </c>
      <c r="Q90" s="106">
        <v>0.12</v>
      </c>
      <c r="R90" s="106">
        <v>0.83</v>
      </c>
      <c r="S90" s="106">
        <v>18</v>
      </c>
      <c r="T90" s="106">
        <v>0.01</v>
      </c>
      <c r="U90" s="341"/>
      <c r="V90" s="219"/>
      <c r="W90" s="220"/>
      <c r="X90" s="219"/>
    </row>
    <row r="91" spans="1:24" ht="19.5" customHeight="1">
      <c r="A91" s="355" t="s">
        <v>60</v>
      </c>
      <c r="B91" s="291" t="s">
        <v>170</v>
      </c>
      <c r="C91" s="117">
        <v>150</v>
      </c>
      <c r="D91" s="106">
        <v>3.7</v>
      </c>
      <c r="E91" s="106">
        <v>6.3</v>
      </c>
      <c r="F91" s="106">
        <v>27.56</v>
      </c>
      <c r="G91" s="118">
        <v>209</v>
      </c>
      <c r="H91" s="118">
        <v>61.2</v>
      </c>
      <c r="I91" s="106">
        <v>13.2</v>
      </c>
      <c r="J91" s="106">
        <v>8.4</v>
      </c>
      <c r="K91" s="106">
        <v>43.2</v>
      </c>
      <c r="L91" s="106">
        <v>0.96</v>
      </c>
      <c r="M91" s="106">
        <v>0.73</v>
      </c>
      <c r="N91" s="106">
        <v>0</v>
      </c>
      <c r="O91" s="106">
        <v>12.1</v>
      </c>
      <c r="P91" s="106">
        <v>0.07</v>
      </c>
      <c r="Q91" s="106">
        <v>0.1</v>
      </c>
      <c r="R91" s="106">
        <v>0.02</v>
      </c>
      <c r="S91" s="106">
        <v>1.8</v>
      </c>
      <c r="T91" s="290">
        <v>0.03</v>
      </c>
      <c r="U91" s="341"/>
      <c r="V91" s="219"/>
      <c r="W91" s="220"/>
      <c r="X91" s="219"/>
    </row>
    <row r="92" spans="1:24" ht="16.5" customHeight="1">
      <c r="A92" s="457" t="s">
        <v>409</v>
      </c>
      <c r="B92" s="294" t="s">
        <v>370</v>
      </c>
      <c r="C92" s="159">
        <v>25</v>
      </c>
      <c r="D92" s="106">
        <v>1.98</v>
      </c>
      <c r="E92" s="106">
        <v>0.2</v>
      </c>
      <c r="F92" s="106">
        <v>12.2</v>
      </c>
      <c r="G92" s="106">
        <v>58.5</v>
      </c>
      <c r="H92" s="106">
        <v>23.3</v>
      </c>
      <c r="I92" s="106">
        <v>10</v>
      </c>
      <c r="J92" s="106">
        <v>5</v>
      </c>
      <c r="K92" s="106">
        <v>5</v>
      </c>
      <c r="L92" s="106">
        <v>0.28</v>
      </c>
      <c r="M92" s="106">
        <v>0.8</v>
      </c>
      <c r="N92" s="106">
        <v>1.5</v>
      </c>
      <c r="O92" s="106">
        <v>3.63</v>
      </c>
      <c r="P92" s="106">
        <v>5</v>
      </c>
      <c r="Q92" s="106">
        <v>0.008</v>
      </c>
      <c r="R92" s="106">
        <v>1</v>
      </c>
      <c r="S92" s="106">
        <v>0</v>
      </c>
      <c r="T92" s="106">
        <v>0.55</v>
      </c>
      <c r="U92" s="341"/>
      <c r="V92" s="219"/>
      <c r="W92" s="220"/>
      <c r="X92" s="219"/>
    </row>
    <row r="93" spans="1:24" ht="20.25" customHeight="1" thickBot="1">
      <c r="A93" s="178" t="s">
        <v>408</v>
      </c>
      <c r="B93" s="346" t="s">
        <v>426</v>
      </c>
      <c r="C93" s="376">
        <v>200</v>
      </c>
      <c r="D93" s="359">
        <v>0</v>
      </c>
      <c r="E93" s="359">
        <v>0</v>
      </c>
      <c r="F93" s="359">
        <v>25</v>
      </c>
      <c r="G93" s="359">
        <v>80.8</v>
      </c>
      <c r="H93" s="359">
        <v>0</v>
      </c>
      <c r="I93" s="359">
        <v>14</v>
      </c>
      <c r="J93" s="359">
        <v>8</v>
      </c>
      <c r="K93" s="359">
        <v>14</v>
      </c>
      <c r="L93" s="359">
        <v>2.8</v>
      </c>
      <c r="M93" s="359">
        <v>0</v>
      </c>
      <c r="N93" s="359">
        <v>0</v>
      </c>
      <c r="O93" s="359">
        <v>0</v>
      </c>
      <c r="P93" s="359">
        <v>0.02</v>
      </c>
      <c r="Q93" s="359">
        <v>0</v>
      </c>
      <c r="R93" s="359">
        <v>4</v>
      </c>
      <c r="S93" s="359">
        <v>0</v>
      </c>
      <c r="T93" s="359">
        <v>0</v>
      </c>
      <c r="U93" s="341"/>
      <c r="V93" s="219"/>
      <c r="W93" s="220"/>
      <c r="X93" s="219"/>
    </row>
    <row r="94" spans="1:24" ht="18.75" customHeight="1" thickBot="1">
      <c r="A94" s="323"/>
      <c r="B94" s="293" t="s">
        <v>226</v>
      </c>
      <c r="C94" s="348">
        <f>SUM(C89:C93)</f>
        <v>535</v>
      </c>
      <c r="D94" s="338">
        <f aca="true" t="shared" si="5" ref="D94:T94">SUM(D89:D93)</f>
        <v>19.43</v>
      </c>
      <c r="E94" s="338">
        <f t="shared" si="5"/>
        <v>20.299999999999997</v>
      </c>
      <c r="F94" s="338">
        <f t="shared" si="5"/>
        <v>84.14</v>
      </c>
      <c r="G94" s="338">
        <f t="shared" si="5"/>
        <v>591.3</v>
      </c>
      <c r="H94" s="338">
        <f t="shared" si="5"/>
        <v>460.5</v>
      </c>
      <c r="I94" s="338">
        <f t="shared" si="5"/>
        <v>221.29999999999998</v>
      </c>
      <c r="J94" s="338">
        <f t="shared" si="5"/>
        <v>62.6</v>
      </c>
      <c r="K94" s="338">
        <f t="shared" si="5"/>
        <v>332.4</v>
      </c>
      <c r="L94" s="338">
        <f t="shared" si="5"/>
        <v>4.87</v>
      </c>
      <c r="M94" s="338">
        <f t="shared" si="5"/>
        <v>45.629999999999995</v>
      </c>
      <c r="N94" s="338">
        <f t="shared" si="5"/>
        <v>40.6</v>
      </c>
      <c r="O94" s="374">
        <f t="shared" si="5"/>
        <v>398.73</v>
      </c>
      <c r="P94" s="338">
        <f t="shared" si="5"/>
        <v>5.279999999999999</v>
      </c>
      <c r="Q94" s="338">
        <f t="shared" si="5"/>
        <v>0.23800000000000002</v>
      </c>
      <c r="R94" s="338">
        <f t="shared" si="5"/>
        <v>7.35</v>
      </c>
      <c r="S94" s="338">
        <f t="shared" si="5"/>
        <v>19.8</v>
      </c>
      <c r="T94" s="338">
        <f t="shared" si="5"/>
        <v>0.5900000000000001</v>
      </c>
      <c r="U94" s="341"/>
      <c r="V94" s="219"/>
      <c r="W94" s="220"/>
      <c r="X94" s="219"/>
    </row>
    <row r="95" spans="1:24" ht="16.5" customHeight="1">
      <c r="A95" s="305"/>
      <c r="B95" s="318"/>
      <c r="C95" s="419"/>
      <c r="D95" s="366"/>
      <c r="E95" s="366"/>
      <c r="F95" s="366"/>
      <c r="G95" s="366"/>
      <c r="H95" s="366"/>
      <c r="I95" s="366"/>
      <c r="J95" s="366"/>
      <c r="K95" s="366"/>
      <c r="L95" s="366"/>
      <c r="M95" s="366"/>
      <c r="N95" s="366"/>
      <c r="O95" s="37"/>
      <c r="P95" s="366"/>
      <c r="Q95" s="366"/>
      <c r="R95" s="366"/>
      <c r="S95" s="366"/>
      <c r="T95" s="366"/>
      <c r="U95" s="341"/>
      <c r="V95" s="219"/>
      <c r="W95" s="220"/>
      <c r="X95" s="219"/>
    </row>
    <row r="96" spans="1:24" ht="16.5" customHeight="1">
      <c r="A96" s="305"/>
      <c r="B96" s="318"/>
      <c r="C96" s="419"/>
      <c r="D96" s="366"/>
      <c r="E96" s="366"/>
      <c r="F96" s="366"/>
      <c r="G96" s="366"/>
      <c r="H96" s="366"/>
      <c r="I96" s="366"/>
      <c r="J96" s="366"/>
      <c r="K96" s="366"/>
      <c r="L96" s="366"/>
      <c r="M96" s="366"/>
      <c r="N96" s="366"/>
      <c r="O96" s="37"/>
      <c r="P96" s="366"/>
      <c r="Q96" s="366"/>
      <c r="R96" s="366"/>
      <c r="S96" s="366"/>
      <c r="T96" s="366"/>
      <c r="U96" s="341"/>
      <c r="V96" s="219"/>
      <c r="W96" s="220"/>
      <c r="X96" s="219"/>
    </row>
    <row r="97" spans="1:24" ht="16.5" customHeight="1">
      <c r="A97" s="305"/>
      <c r="B97" s="318"/>
      <c r="C97" s="419"/>
      <c r="D97" s="366"/>
      <c r="E97" s="366"/>
      <c r="F97" s="366"/>
      <c r="G97" s="366"/>
      <c r="H97" s="366"/>
      <c r="I97" s="366"/>
      <c r="J97" s="366"/>
      <c r="K97" s="366"/>
      <c r="L97" s="366"/>
      <c r="M97" s="366"/>
      <c r="N97" s="366"/>
      <c r="O97" s="37"/>
      <c r="P97" s="366"/>
      <c r="Q97" s="366"/>
      <c r="R97" s="366"/>
      <c r="S97" s="366"/>
      <c r="T97" s="366"/>
      <c r="U97" s="341"/>
      <c r="V97" s="219"/>
      <c r="W97" s="220"/>
      <c r="X97" s="219"/>
    </row>
    <row r="98" spans="1:24" ht="16.5" customHeight="1">
      <c r="A98" s="305"/>
      <c r="B98" s="318"/>
      <c r="C98" s="419"/>
      <c r="D98" s="366"/>
      <c r="E98" s="366"/>
      <c r="F98" s="366"/>
      <c r="G98" s="366"/>
      <c r="H98" s="366"/>
      <c r="I98" s="366"/>
      <c r="J98" s="366"/>
      <c r="K98" s="366"/>
      <c r="L98" s="366"/>
      <c r="M98" s="366"/>
      <c r="N98" s="366"/>
      <c r="O98" s="37"/>
      <c r="P98" s="366"/>
      <c r="Q98" s="366"/>
      <c r="R98" s="366"/>
      <c r="S98" s="366"/>
      <c r="T98" s="366"/>
      <c r="U98" s="341"/>
      <c r="V98" s="219"/>
      <c r="W98" s="220"/>
      <c r="X98" s="219"/>
    </row>
    <row r="99" spans="1:24" ht="16.5" customHeight="1">
      <c r="A99" s="305"/>
      <c r="B99" s="318" t="s">
        <v>256</v>
      </c>
      <c r="C99" s="419"/>
      <c r="D99" s="366"/>
      <c r="E99" s="366"/>
      <c r="F99" s="366"/>
      <c r="G99" s="366"/>
      <c r="H99" s="366"/>
      <c r="I99" s="366"/>
      <c r="J99" s="366"/>
      <c r="K99" s="366"/>
      <c r="L99" s="366"/>
      <c r="M99" s="366"/>
      <c r="N99" s="366"/>
      <c r="O99" s="37"/>
      <c r="P99" s="366"/>
      <c r="Q99" s="366"/>
      <c r="R99" s="366"/>
      <c r="S99" s="366"/>
      <c r="T99" s="366"/>
      <c r="U99" s="341"/>
      <c r="V99" s="219"/>
      <c r="W99" s="220"/>
      <c r="X99" s="219"/>
    </row>
    <row r="100" spans="1:24" ht="16.5" customHeight="1">
      <c r="A100" s="305"/>
      <c r="B100" s="318"/>
      <c r="C100" s="419"/>
      <c r="D100" s="366"/>
      <c r="E100" s="366"/>
      <c r="F100" s="366"/>
      <c r="G100" s="366"/>
      <c r="H100" s="366"/>
      <c r="I100" s="366"/>
      <c r="J100" s="366"/>
      <c r="K100" s="366"/>
      <c r="L100" s="366"/>
      <c r="M100" s="366"/>
      <c r="N100" s="366"/>
      <c r="O100" s="37"/>
      <c r="P100" s="366"/>
      <c r="Q100" s="366"/>
      <c r="R100" s="366"/>
      <c r="S100" s="366"/>
      <c r="T100" s="366"/>
      <c r="U100" s="341"/>
      <c r="V100" s="219"/>
      <c r="W100" s="220"/>
      <c r="X100" s="219"/>
    </row>
    <row r="101" spans="1:24" ht="16.5" customHeight="1">
      <c r="A101" s="305"/>
      <c r="B101" s="318"/>
      <c r="C101" s="419"/>
      <c r="D101" s="366"/>
      <c r="E101" s="366"/>
      <c r="F101" s="366"/>
      <c r="G101" s="366"/>
      <c r="H101" s="366"/>
      <c r="I101" s="366"/>
      <c r="J101" s="366"/>
      <c r="K101" s="366"/>
      <c r="L101" s="366"/>
      <c r="M101" s="366"/>
      <c r="N101" s="366"/>
      <c r="O101" s="37"/>
      <c r="P101" s="366"/>
      <c r="Q101" s="366"/>
      <c r="R101" s="366"/>
      <c r="S101" s="366"/>
      <c r="T101" s="366"/>
      <c r="U101" s="341"/>
      <c r="V101" s="219"/>
      <c r="W101" s="220"/>
      <c r="X101" s="219"/>
    </row>
    <row r="102" spans="1:24" ht="16.5" customHeight="1">
      <c r="A102" s="305"/>
      <c r="B102" s="318"/>
      <c r="C102" s="419"/>
      <c r="D102" s="366"/>
      <c r="E102" s="366"/>
      <c r="F102" s="366"/>
      <c r="G102" s="366"/>
      <c r="H102" s="366"/>
      <c r="I102" s="366"/>
      <c r="J102" s="366"/>
      <c r="K102" s="366"/>
      <c r="L102" s="366"/>
      <c r="M102" s="366"/>
      <c r="N102" s="366"/>
      <c r="O102" s="37"/>
      <c r="P102" s="366"/>
      <c r="Q102" s="366"/>
      <c r="R102" s="366"/>
      <c r="S102" s="366"/>
      <c r="T102" s="366"/>
      <c r="U102" s="341"/>
      <c r="V102" s="219"/>
      <c r="W102" s="220"/>
      <c r="X102" s="219"/>
    </row>
    <row r="103" spans="1:24" ht="16.5" customHeight="1">
      <c r="A103" s="305"/>
      <c r="B103" s="318"/>
      <c r="C103" s="419"/>
      <c r="D103" s="366"/>
      <c r="E103" s="366"/>
      <c r="F103" s="366"/>
      <c r="G103" s="366"/>
      <c r="H103" s="366"/>
      <c r="I103" s="366"/>
      <c r="J103" s="366"/>
      <c r="K103" s="366"/>
      <c r="L103" s="366"/>
      <c r="M103" s="366"/>
      <c r="N103" s="366"/>
      <c r="O103" s="37"/>
      <c r="P103" s="366"/>
      <c r="Q103" s="366"/>
      <c r="R103" s="366"/>
      <c r="S103" s="366"/>
      <c r="T103" s="366"/>
      <c r="U103" s="341"/>
      <c r="V103" s="219"/>
      <c r="W103" s="220"/>
      <c r="X103" s="219"/>
    </row>
    <row r="104" spans="1:24" ht="16.5" customHeight="1">
      <c r="A104" s="305"/>
      <c r="B104" s="318"/>
      <c r="C104" s="419"/>
      <c r="D104" s="366"/>
      <c r="E104" s="366"/>
      <c r="F104" s="366"/>
      <c r="G104" s="366"/>
      <c r="H104" s="366"/>
      <c r="I104" s="366"/>
      <c r="J104" s="366"/>
      <c r="K104" s="366"/>
      <c r="L104" s="366"/>
      <c r="M104" s="366"/>
      <c r="N104" s="366"/>
      <c r="O104" s="37"/>
      <c r="P104" s="366"/>
      <c r="Q104" s="366"/>
      <c r="R104" s="366"/>
      <c r="S104" s="366"/>
      <c r="T104" s="366"/>
      <c r="U104" s="341"/>
      <c r="V104" s="219"/>
      <c r="W104" s="220"/>
      <c r="X104" s="219"/>
    </row>
    <row r="105" spans="1:24" ht="16.5" customHeight="1">
      <c r="A105" s="305"/>
      <c r="B105" s="318"/>
      <c r="C105" s="419"/>
      <c r="D105" s="366"/>
      <c r="E105" s="366"/>
      <c r="F105" s="366"/>
      <c r="G105" s="366"/>
      <c r="H105" s="366"/>
      <c r="I105" s="366"/>
      <c r="J105" s="366"/>
      <c r="K105" s="366"/>
      <c r="L105" s="366"/>
      <c r="M105" s="366"/>
      <c r="N105" s="366"/>
      <c r="O105" s="37"/>
      <c r="P105" s="366"/>
      <c r="Q105" s="366"/>
      <c r="R105" s="366"/>
      <c r="S105" s="366"/>
      <c r="T105" s="366"/>
      <c r="U105" s="341"/>
      <c r="V105" s="219"/>
      <c r="W105" s="220"/>
      <c r="X105" s="219"/>
    </row>
    <row r="106" spans="1:24" ht="16.5" customHeight="1">
      <c r="A106" s="305"/>
      <c r="B106" s="318"/>
      <c r="C106" s="419"/>
      <c r="D106" s="366"/>
      <c r="E106" s="366"/>
      <c r="F106" s="366"/>
      <c r="G106" s="366"/>
      <c r="H106" s="366"/>
      <c r="I106" s="366"/>
      <c r="J106" s="366"/>
      <c r="K106" s="366"/>
      <c r="L106" s="366"/>
      <c r="M106" s="366"/>
      <c r="N106" s="366"/>
      <c r="O106" s="37"/>
      <c r="P106" s="366"/>
      <c r="Q106" s="366"/>
      <c r="R106" s="366"/>
      <c r="S106" s="366"/>
      <c r="T106" s="366"/>
      <c r="U106" s="341"/>
      <c r="V106" s="219"/>
      <c r="W106" s="220"/>
      <c r="X106" s="219"/>
    </row>
    <row r="107" spans="1:24" ht="16.5" customHeight="1">
      <c r="A107" s="295"/>
      <c r="B107" s="327" t="s">
        <v>75</v>
      </c>
      <c r="C107" s="308"/>
      <c r="D107" s="298"/>
      <c r="E107" s="298" t="s">
        <v>427</v>
      </c>
      <c r="F107" s="298"/>
      <c r="G107" s="298"/>
      <c r="H107" s="298"/>
      <c r="I107" s="298"/>
      <c r="J107" s="298"/>
      <c r="K107" s="298"/>
      <c r="L107" s="298"/>
      <c r="M107" s="298"/>
      <c r="N107" s="298"/>
      <c r="O107" s="298"/>
      <c r="P107" s="298"/>
      <c r="Q107" s="298"/>
      <c r="R107" s="298"/>
      <c r="S107" s="298"/>
      <c r="T107" s="298"/>
      <c r="U107" s="295"/>
      <c r="V107" s="219"/>
      <c r="W107" s="220"/>
      <c r="X107" s="219"/>
    </row>
    <row r="108" spans="1:24" ht="16.5" customHeight="1">
      <c r="A108" s="295"/>
      <c r="B108" s="327" t="s">
        <v>46</v>
      </c>
      <c r="C108" s="295"/>
      <c r="D108" s="298"/>
      <c r="E108" s="298"/>
      <c r="F108" s="298"/>
      <c r="G108" s="298"/>
      <c r="H108" s="298"/>
      <c r="I108" s="298"/>
      <c r="J108" s="298"/>
      <c r="K108" s="298"/>
      <c r="L108" s="298"/>
      <c r="M108" s="298"/>
      <c r="N108" s="298"/>
      <c r="O108" s="298"/>
      <c r="P108" s="298"/>
      <c r="Q108" s="298"/>
      <c r="R108" s="298"/>
      <c r="S108" s="298"/>
      <c r="T108" s="298"/>
      <c r="U108" s="295"/>
      <c r="V108" s="219"/>
      <c r="W108" s="220"/>
      <c r="X108" s="219"/>
    </row>
    <row r="109" spans="1:24" ht="16.5" customHeight="1">
      <c r="A109" s="295"/>
      <c r="B109" s="327" t="s">
        <v>472</v>
      </c>
      <c r="C109" s="295"/>
      <c r="D109" s="298"/>
      <c r="E109" s="298"/>
      <c r="F109" s="298"/>
      <c r="G109" s="298"/>
      <c r="H109" s="298"/>
      <c r="I109" s="298"/>
      <c r="J109" s="298"/>
      <c r="K109" s="298"/>
      <c r="L109" s="298"/>
      <c r="M109" s="298"/>
      <c r="N109" s="298"/>
      <c r="O109" s="298"/>
      <c r="P109" s="298"/>
      <c r="Q109" s="298"/>
      <c r="R109" s="298"/>
      <c r="S109" s="298"/>
      <c r="T109" s="298"/>
      <c r="U109" s="295"/>
      <c r="V109" s="219"/>
      <c r="W109" s="220"/>
      <c r="X109" s="219"/>
    </row>
    <row r="110" spans="1:24" ht="16.5" customHeight="1" thickBot="1">
      <c r="A110" s="295"/>
      <c r="B110" s="19" t="s">
        <v>362</v>
      </c>
      <c r="C110" s="295"/>
      <c r="D110" s="298"/>
      <c r="E110" s="298"/>
      <c r="F110" s="298"/>
      <c r="G110" s="298"/>
      <c r="H110" s="298"/>
      <c r="I110" s="298"/>
      <c r="J110" s="298"/>
      <c r="K110" s="298"/>
      <c r="L110" s="298"/>
      <c r="M110" s="298"/>
      <c r="N110" s="298"/>
      <c r="O110" s="298"/>
      <c r="P110" s="298"/>
      <c r="Q110" s="298"/>
      <c r="R110" s="298"/>
      <c r="S110" s="298"/>
      <c r="T110" s="298"/>
      <c r="U110" s="295"/>
      <c r="V110" s="219"/>
      <c r="W110" s="220"/>
      <c r="X110" s="219"/>
    </row>
    <row r="111" spans="1:24" ht="16.5" customHeight="1" thickBot="1">
      <c r="A111" s="468" t="s">
        <v>415</v>
      </c>
      <c r="B111" s="477" t="s">
        <v>11</v>
      </c>
      <c r="C111" s="100" t="s">
        <v>12</v>
      </c>
      <c r="D111" s="472" t="s">
        <v>15</v>
      </c>
      <c r="E111" s="473"/>
      <c r="F111" s="474"/>
      <c r="G111" s="101" t="s">
        <v>16</v>
      </c>
      <c r="H111" s="472" t="s">
        <v>389</v>
      </c>
      <c r="I111" s="475"/>
      <c r="J111" s="475"/>
      <c r="K111" s="475"/>
      <c r="L111" s="475"/>
      <c r="M111" s="475"/>
      <c r="N111" s="475"/>
      <c r="O111" s="476"/>
      <c r="P111" s="472" t="s">
        <v>382</v>
      </c>
      <c r="Q111" s="473"/>
      <c r="R111" s="475"/>
      <c r="S111" s="475"/>
      <c r="T111" s="476"/>
      <c r="U111" s="364"/>
      <c r="V111" s="219"/>
      <c r="W111" s="220"/>
      <c r="X111" s="219"/>
    </row>
    <row r="112" spans="1:24" ht="33" customHeight="1" thickBot="1">
      <c r="A112" s="469"/>
      <c r="B112" s="478"/>
      <c r="C112" s="458" t="s">
        <v>17</v>
      </c>
      <c r="D112" s="125" t="s">
        <v>18</v>
      </c>
      <c r="E112" s="125" t="s">
        <v>19</v>
      </c>
      <c r="F112" s="125" t="s">
        <v>20</v>
      </c>
      <c r="G112" s="459" t="s">
        <v>21</v>
      </c>
      <c r="H112" s="451" t="s">
        <v>420</v>
      </c>
      <c r="I112" s="451" t="s">
        <v>383</v>
      </c>
      <c r="J112" s="451" t="s">
        <v>384</v>
      </c>
      <c r="K112" s="451" t="s">
        <v>385</v>
      </c>
      <c r="L112" s="451" t="s">
        <v>386</v>
      </c>
      <c r="M112" s="451" t="s">
        <v>422</v>
      </c>
      <c r="N112" s="451" t="s">
        <v>423</v>
      </c>
      <c r="O112" s="451" t="s">
        <v>424</v>
      </c>
      <c r="P112" s="125" t="s">
        <v>387</v>
      </c>
      <c r="Q112" s="125" t="s">
        <v>418</v>
      </c>
      <c r="R112" s="125" t="s">
        <v>388</v>
      </c>
      <c r="S112" s="125" t="s">
        <v>421</v>
      </c>
      <c r="T112" s="98" t="s">
        <v>419</v>
      </c>
      <c r="U112" s="57"/>
      <c r="V112" s="219"/>
      <c r="W112" s="220"/>
      <c r="X112" s="219"/>
    </row>
    <row r="113" spans="1:24" ht="16.5" customHeight="1" thickBot="1">
      <c r="A113" s="299"/>
      <c r="B113" s="300" t="s">
        <v>22</v>
      </c>
      <c r="C113" s="301"/>
      <c r="D113" s="302"/>
      <c r="E113" s="302"/>
      <c r="F113" s="302"/>
      <c r="G113" s="302"/>
      <c r="H113" s="302"/>
      <c r="I113" s="302"/>
      <c r="J113" s="302"/>
      <c r="K113" s="302"/>
      <c r="L113" s="302"/>
      <c r="M113" s="302"/>
      <c r="N113" s="302"/>
      <c r="O113" s="302"/>
      <c r="P113" s="302"/>
      <c r="Q113" s="302"/>
      <c r="R113" s="302"/>
      <c r="S113" s="302"/>
      <c r="T113" s="303"/>
      <c r="U113" s="325"/>
      <c r="V113" s="219"/>
      <c r="W113" s="220"/>
      <c r="X113" s="219"/>
    </row>
    <row r="114" spans="1:24" ht="24" customHeight="1">
      <c r="A114" s="387" t="s">
        <v>405</v>
      </c>
      <c r="B114" s="404" t="s">
        <v>406</v>
      </c>
      <c r="C114" s="386">
        <v>60</v>
      </c>
      <c r="D114" s="168">
        <v>0.72</v>
      </c>
      <c r="E114" s="168">
        <v>2.82</v>
      </c>
      <c r="F114" s="168">
        <v>4.62</v>
      </c>
      <c r="G114" s="168">
        <v>46.8</v>
      </c>
      <c r="H114" s="130">
        <v>197</v>
      </c>
      <c r="I114" s="106">
        <v>11.5</v>
      </c>
      <c r="J114" s="106">
        <v>21</v>
      </c>
      <c r="K114" s="106">
        <v>7</v>
      </c>
      <c r="L114" s="106">
        <v>0.3</v>
      </c>
      <c r="M114" s="106">
        <v>0.02</v>
      </c>
      <c r="N114" s="106">
        <v>0.18</v>
      </c>
      <c r="O114" s="106">
        <v>3.8</v>
      </c>
      <c r="P114" s="106">
        <v>0.02</v>
      </c>
      <c r="Q114" s="106">
        <v>0.024</v>
      </c>
      <c r="R114" s="106">
        <v>5</v>
      </c>
      <c r="S114" s="106">
        <v>3</v>
      </c>
      <c r="T114" s="106">
        <v>0</v>
      </c>
      <c r="U114" s="316"/>
      <c r="V114" s="219"/>
      <c r="W114" s="220"/>
      <c r="X114" s="219"/>
    </row>
    <row r="115" spans="1:24" ht="18" customHeight="1">
      <c r="A115" s="388" t="s">
        <v>446</v>
      </c>
      <c r="B115" s="109" t="s">
        <v>445</v>
      </c>
      <c r="C115" s="105">
        <v>90</v>
      </c>
      <c r="D115" s="118">
        <v>11.12</v>
      </c>
      <c r="E115" s="106">
        <v>10.2</v>
      </c>
      <c r="F115" s="106">
        <v>19.25</v>
      </c>
      <c r="G115" s="106">
        <v>145.5</v>
      </c>
      <c r="H115" s="106">
        <v>158</v>
      </c>
      <c r="I115" s="106">
        <v>20.5</v>
      </c>
      <c r="J115" s="377">
        <v>5.05</v>
      </c>
      <c r="K115" s="106">
        <v>25.6</v>
      </c>
      <c r="L115" s="106">
        <v>0.24</v>
      </c>
      <c r="M115" s="106">
        <v>5</v>
      </c>
      <c r="N115" s="106">
        <v>20</v>
      </c>
      <c r="O115" s="377">
        <v>114</v>
      </c>
      <c r="P115" s="106">
        <v>0.08</v>
      </c>
      <c r="Q115" s="106">
        <v>0.19</v>
      </c>
      <c r="R115" s="106">
        <v>2.66</v>
      </c>
      <c r="S115" s="106">
        <v>43</v>
      </c>
      <c r="T115" s="106">
        <v>0.03</v>
      </c>
      <c r="U115" s="316"/>
      <c r="V115" s="219"/>
      <c r="W115" s="220"/>
      <c r="X115" s="219"/>
    </row>
    <row r="116" spans="1:24" ht="16.5" customHeight="1">
      <c r="A116" s="116" t="s">
        <v>368</v>
      </c>
      <c r="B116" s="182" t="s">
        <v>208</v>
      </c>
      <c r="C116" s="159">
        <v>150</v>
      </c>
      <c r="D116" s="106">
        <v>4.59</v>
      </c>
      <c r="E116" s="106">
        <v>6.92</v>
      </c>
      <c r="F116" s="106">
        <v>25.88</v>
      </c>
      <c r="G116" s="118">
        <v>214</v>
      </c>
      <c r="H116" s="118">
        <v>165</v>
      </c>
      <c r="I116" s="106">
        <v>23</v>
      </c>
      <c r="J116" s="377">
        <v>126</v>
      </c>
      <c r="K116" s="377">
        <v>211</v>
      </c>
      <c r="L116" s="106">
        <v>3.4</v>
      </c>
      <c r="M116" s="106">
        <v>1.45</v>
      </c>
      <c r="N116" s="106">
        <v>2.5</v>
      </c>
      <c r="O116" s="106">
        <v>10.12</v>
      </c>
      <c r="P116" s="106">
        <v>0.2</v>
      </c>
      <c r="Q116" s="106">
        <v>0.08</v>
      </c>
      <c r="R116" s="106">
        <v>1</v>
      </c>
      <c r="S116" s="106">
        <v>0.6</v>
      </c>
      <c r="T116" s="106">
        <v>0</v>
      </c>
      <c r="U116" s="307"/>
      <c r="V116" s="219"/>
      <c r="W116" s="220"/>
      <c r="X116" s="219"/>
    </row>
    <row r="117" spans="1:24" ht="16.5" customHeight="1">
      <c r="A117" s="412" t="s">
        <v>409</v>
      </c>
      <c r="B117" s="309" t="s">
        <v>372</v>
      </c>
      <c r="C117" s="159">
        <v>30</v>
      </c>
      <c r="D117" s="106">
        <v>1.4</v>
      </c>
      <c r="E117" s="106">
        <v>0.28</v>
      </c>
      <c r="F117" s="106">
        <v>10.25</v>
      </c>
      <c r="G117" s="106">
        <v>51.5</v>
      </c>
      <c r="H117" s="106">
        <v>78</v>
      </c>
      <c r="I117" s="106">
        <v>7.25</v>
      </c>
      <c r="J117" s="106">
        <v>37.5</v>
      </c>
      <c r="K117" s="106">
        <v>11.75</v>
      </c>
      <c r="L117" s="106">
        <v>0.95</v>
      </c>
      <c r="M117" s="106">
        <v>1.4</v>
      </c>
      <c r="N117" s="106">
        <v>1.8</v>
      </c>
      <c r="O117" s="106">
        <v>8</v>
      </c>
      <c r="P117" s="106">
        <v>0.04</v>
      </c>
      <c r="Q117" s="106">
        <v>0.08</v>
      </c>
      <c r="R117" s="106">
        <v>0</v>
      </c>
      <c r="S117" s="106">
        <v>0</v>
      </c>
      <c r="T117" s="106">
        <v>0</v>
      </c>
      <c r="U117" s="316"/>
      <c r="V117" s="219"/>
      <c r="W117" s="220"/>
      <c r="X117" s="219"/>
    </row>
    <row r="118" spans="1:24" ht="16.5" customHeight="1">
      <c r="A118" s="116" t="s">
        <v>343</v>
      </c>
      <c r="B118" s="291" t="s">
        <v>365</v>
      </c>
      <c r="C118" s="119">
        <v>200</v>
      </c>
      <c r="D118" s="106">
        <v>1.5</v>
      </c>
      <c r="E118" s="106">
        <v>1.3</v>
      </c>
      <c r="F118" s="106">
        <v>22.4</v>
      </c>
      <c r="G118" s="118">
        <v>107</v>
      </c>
      <c r="H118" s="118">
        <v>168</v>
      </c>
      <c r="I118" s="106">
        <v>161</v>
      </c>
      <c r="J118" s="106">
        <v>7</v>
      </c>
      <c r="K118" s="377">
        <v>145</v>
      </c>
      <c r="L118" s="106">
        <v>1</v>
      </c>
      <c r="M118" s="106">
        <v>9</v>
      </c>
      <c r="N118" s="106">
        <v>2</v>
      </c>
      <c r="O118" s="106">
        <v>20</v>
      </c>
      <c r="P118" s="106">
        <v>0.02</v>
      </c>
      <c r="Q118" s="106">
        <v>0.15</v>
      </c>
      <c r="R118" s="106">
        <v>1</v>
      </c>
      <c r="S118" s="106">
        <v>23.8</v>
      </c>
      <c r="T118" s="106">
        <v>0</v>
      </c>
      <c r="U118" s="307"/>
      <c r="V118" s="219"/>
      <c r="W118" s="220"/>
      <c r="X118" s="219"/>
    </row>
    <row r="119" spans="1:24" ht="27" customHeight="1" thickBot="1">
      <c r="A119" s="355" t="s">
        <v>412</v>
      </c>
      <c r="B119" s="320" t="s">
        <v>411</v>
      </c>
      <c r="C119" s="378">
        <v>100</v>
      </c>
      <c r="D119" s="380">
        <v>0.7</v>
      </c>
      <c r="E119" s="380">
        <v>0.1</v>
      </c>
      <c r="F119" s="380">
        <v>7.5</v>
      </c>
      <c r="G119" s="379">
        <v>38</v>
      </c>
      <c r="H119" s="379">
        <v>155</v>
      </c>
      <c r="I119" s="380">
        <v>30</v>
      </c>
      <c r="J119" s="380">
        <v>11</v>
      </c>
      <c r="K119" s="381">
        <v>17</v>
      </c>
      <c r="L119" s="380">
        <v>0.1</v>
      </c>
      <c r="M119" s="380">
        <v>0.3</v>
      </c>
      <c r="N119" s="380">
        <v>0.1</v>
      </c>
      <c r="O119" s="382">
        <v>150</v>
      </c>
      <c r="P119" s="380">
        <v>0.04</v>
      </c>
      <c r="Q119" s="380">
        <v>0.03</v>
      </c>
      <c r="R119" s="380">
        <v>35</v>
      </c>
      <c r="S119" s="380">
        <v>0</v>
      </c>
      <c r="T119" s="379">
        <v>0.2</v>
      </c>
      <c r="U119" s="307"/>
      <c r="V119" s="219"/>
      <c r="W119" s="220"/>
      <c r="X119" s="219"/>
    </row>
    <row r="120" spans="1:24" ht="16.5" customHeight="1" thickBot="1">
      <c r="A120" s="293"/>
      <c r="B120" s="293" t="s">
        <v>226</v>
      </c>
      <c r="C120" s="390">
        <f>SUM(C114:C119)</f>
        <v>630</v>
      </c>
      <c r="D120" s="390">
        <f aca="true" t="shared" si="6" ref="D120:T120">SUM(D114:D119)</f>
        <v>20.029999999999998</v>
      </c>
      <c r="E120" s="390">
        <f t="shared" si="6"/>
        <v>21.62</v>
      </c>
      <c r="F120" s="390">
        <f t="shared" si="6"/>
        <v>89.9</v>
      </c>
      <c r="G120" s="390">
        <f t="shared" si="6"/>
        <v>602.8</v>
      </c>
      <c r="H120" s="390">
        <f t="shared" si="6"/>
        <v>921</v>
      </c>
      <c r="I120" s="390">
        <f t="shared" si="6"/>
        <v>253.25</v>
      </c>
      <c r="J120" s="390">
        <f t="shared" si="6"/>
        <v>207.55</v>
      </c>
      <c r="K120" s="390">
        <f t="shared" si="6"/>
        <v>417.35</v>
      </c>
      <c r="L120" s="390">
        <f t="shared" si="6"/>
        <v>5.989999999999999</v>
      </c>
      <c r="M120" s="390">
        <f t="shared" si="6"/>
        <v>17.169999999999998</v>
      </c>
      <c r="N120" s="390">
        <f t="shared" si="6"/>
        <v>26.580000000000002</v>
      </c>
      <c r="O120" s="390">
        <f t="shared" si="6"/>
        <v>305.92</v>
      </c>
      <c r="P120" s="390">
        <f t="shared" si="6"/>
        <v>0.4</v>
      </c>
      <c r="Q120" s="390">
        <f t="shared" si="6"/>
        <v>0.554</v>
      </c>
      <c r="R120" s="390">
        <f t="shared" si="6"/>
        <v>44.66</v>
      </c>
      <c r="S120" s="390">
        <f t="shared" si="6"/>
        <v>70.4</v>
      </c>
      <c r="T120" s="390">
        <f t="shared" si="6"/>
        <v>0.23</v>
      </c>
      <c r="U120" s="366"/>
      <c r="V120" s="219"/>
      <c r="W120" s="220"/>
      <c r="X120" s="219"/>
    </row>
    <row r="121" spans="1:24" ht="16.5" customHeight="1">
      <c r="A121" s="318"/>
      <c r="B121" s="318"/>
      <c r="C121" s="420"/>
      <c r="D121" s="420"/>
      <c r="E121" s="420"/>
      <c r="F121" s="420"/>
      <c r="G121" s="420"/>
      <c r="H121" s="420"/>
      <c r="I121" s="420"/>
      <c r="J121" s="420"/>
      <c r="K121" s="420"/>
      <c r="L121" s="420"/>
      <c r="M121" s="420"/>
      <c r="N121" s="420"/>
      <c r="O121" s="420"/>
      <c r="P121" s="420"/>
      <c r="Q121" s="420"/>
      <c r="R121" s="420"/>
      <c r="S121" s="420"/>
      <c r="T121" s="420"/>
      <c r="U121" s="366"/>
      <c r="V121" s="219"/>
      <c r="W121" s="220"/>
      <c r="X121" s="219"/>
    </row>
    <row r="122" spans="1:24" ht="16.5" customHeight="1" thickBot="1">
      <c r="A122" s="318"/>
      <c r="B122" s="318"/>
      <c r="C122" s="420"/>
      <c r="D122" s="420"/>
      <c r="E122" s="298" t="s">
        <v>428</v>
      </c>
      <c r="F122" s="298"/>
      <c r="G122" s="420"/>
      <c r="H122" s="420"/>
      <c r="I122" s="420"/>
      <c r="J122" s="420"/>
      <c r="K122" s="420"/>
      <c r="L122" s="420"/>
      <c r="M122" s="420"/>
      <c r="N122" s="420"/>
      <c r="O122" s="420"/>
      <c r="P122" s="420"/>
      <c r="Q122" s="420"/>
      <c r="R122" s="420"/>
      <c r="S122" s="420"/>
      <c r="T122" s="420"/>
      <c r="U122" s="366"/>
      <c r="V122" s="219"/>
      <c r="W122" s="220"/>
      <c r="X122" s="219"/>
    </row>
    <row r="123" spans="1:24" ht="16.5" customHeight="1" thickBot="1">
      <c r="A123" s="468" t="s">
        <v>415</v>
      </c>
      <c r="B123" s="477" t="s">
        <v>11</v>
      </c>
      <c r="C123" s="100" t="s">
        <v>12</v>
      </c>
      <c r="D123" s="472" t="s">
        <v>15</v>
      </c>
      <c r="E123" s="473"/>
      <c r="F123" s="474"/>
      <c r="G123" s="101" t="s">
        <v>16</v>
      </c>
      <c r="H123" s="472" t="s">
        <v>389</v>
      </c>
      <c r="I123" s="475"/>
      <c r="J123" s="475"/>
      <c r="K123" s="475"/>
      <c r="L123" s="475"/>
      <c r="M123" s="475"/>
      <c r="N123" s="475"/>
      <c r="O123" s="476"/>
      <c r="P123" s="472" t="s">
        <v>382</v>
      </c>
      <c r="Q123" s="473"/>
      <c r="R123" s="475"/>
      <c r="S123" s="475"/>
      <c r="T123" s="476"/>
      <c r="U123" s="366"/>
      <c r="V123" s="219"/>
      <c r="W123" s="220"/>
      <c r="X123" s="219"/>
    </row>
    <row r="124" spans="1:24" ht="31.5" customHeight="1" thickBot="1">
      <c r="A124" s="469"/>
      <c r="B124" s="478"/>
      <c r="C124" s="458" t="s">
        <v>17</v>
      </c>
      <c r="D124" s="125" t="s">
        <v>18</v>
      </c>
      <c r="E124" s="125" t="s">
        <v>19</v>
      </c>
      <c r="F124" s="125" t="s">
        <v>20</v>
      </c>
      <c r="G124" s="459" t="s">
        <v>21</v>
      </c>
      <c r="H124" s="451" t="s">
        <v>420</v>
      </c>
      <c r="I124" s="451" t="s">
        <v>383</v>
      </c>
      <c r="J124" s="451" t="s">
        <v>384</v>
      </c>
      <c r="K124" s="451" t="s">
        <v>385</v>
      </c>
      <c r="L124" s="451" t="s">
        <v>386</v>
      </c>
      <c r="M124" s="451" t="s">
        <v>422</v>
      </c>
      <c r="N124" s="451" t="s">
        <v>423</v>
      </c>
      <c r="O124" s="451" t="s">
        <v>424</v>
      </c>
      <c r="P124" s="125" t="s">
        <v>387</v>
      </c>
      <c r="Q124" s="125" t="s">
        <v>418</v>
      </c>
      <c r="R124" s="125" t="s">
        <v>388</v>
      </c>
      <c r="S124" s="125" t="s">
        <v>421</v>
      </c>
      <c r="T124" s="98" t="s">
        <v>419</v>
      </c>
      <c r="U124" s="366"/>
      <c r="V124" s="219"/>
      <c r="W124" s="220"/>
      <c r="X124" s="219"/>
    </row>
    <row r="125" spans="1:24" ht="16.5" customHeight="1" thickBot="1">
      <c r="A125" s="299"/>
      <c r="B125" s="300" t="s">
        <v>22</v>
      </c>
      <c r="C125" s="301"/>
      <c r="D125" s="302"/>
      <c r="E125" s="302"/>
      <c r="F125" s="302"/>
      <c r="G125" s="302"/>
      <c r="H125" s="302"/>
      <c r="I125" s="302"/>
      <c r="J125" s="302"/>
      <c r="K125" s="302"/>
      <c r="L125" s="302"/>
      <c r="M125" s="302"/>
      <c r="N125" s="302"/>
      <c r="O125" s="302"/>
      <c r="P125" s="302"/>
      <c r="Q125" s="302"/>
      <c r="R125" s="302"/>
      <c r="S125" s="302"/>
      <c r="T125" s="303"/>
      <c r="U125" s="366"/>
      <c r="V125" s="219"/>
      <c r="W125" s="220"/>
      <c r="X125" s="219"/>
    </row>
    <row r="126" spans="1:24" ht="37.5" customHeight="1">
      <c r="A126" s="387" t="s">
        <v>405</v>
      </c>
      <c r="B126" s="321" t="s">
        <v>441</v>
      </c>
      <c r="C126" s="117">
        <v>60</v>
      </c>
      <c r="D126" s="118">
        <v>0.55</v>
      </c>
      <c r="E126" s="106">
        <v>0.1</v>
      </c>
      <c r="F126" s="106">
        <v>3.8</v>
      </c>
      <c r="G126" s="118">
        <v>12</v>
      </c>
      <c r="H126" s="118">
        <v>145</v>
      </c>
      <c r="I126" s="118">
        <v>5.5</v>
      </c>
      <c r="J126" s="118">
        <v>10.5</v>
      </c>
      <c r="K126" s="118">
        <v>3.5</v>
      </c>
      <c r="L126" s="118">
        <v>0.15</v>
      </c>
      <c r="M126" s="118">
        <v>0.4</v>
      </c>
      <c r="N126" s="118">
        <v>0.2</v>
      </c>
      <c r="O126" s="118">
        <v>10</v>
      </c>
      <c r="P126" s="118">
        <v>0.04</v>
      </c>
      <c r="Q126" s="118">
        <v>0.02</v>
      </c>
      <c r="R126" s="118">
        <v>15</v>
      </c>
      <c r="S126" s="118">
        <v>66.5</v>
      </c>
      <c r="T126" s="118">
        <v>0</v>
      </c>
      <c r="U126" s="366"/>
      <c r="V126" s="219"/>
      <c r="W126" s="220"/>
      <c r="X126" s="219"/>
    </row>
    <row r="127" spans="1:24" ht="21" customHeight="1">
      <c r="A127" s="388" t="s">
        <v>448</v>
      </c>
      <c r="B127" s="292" t="s">
        <v>447</v>
      </c>
      <c r="C127" s="105">
        <v>100</v>
      </c>
      <c r="D127" s="118">
        <v>10.12</v>
      </c>
      <c r="E127" s="106">
        <v>13.2</v>
      </c>
      <c r="F127" s="106">
        <v>15.2</v>
      </c>
      <c r="G127" s="106">
        <v>218</v>
      </c>
      <c r="H127" s="106">
        <v>191</v>
      </c>
      <c r="I127" s="106">
        <v>391</v>
      </c>
      <c r="J127" s="377">
        <v>198.74</v>
      </c>
      <c r="K127" s="106">
        <v>22.47</v>
      </c>
      <c r="L127" s="106">
        <v>1.29</v>
      </c>
      <c r="M127" s="106">
        <v>5</v>
      </c>
      <c r="N127" s="106">
        <v>20</v>
      </c>
      <c r="O127" s="377">
        <v>114</v>
      </c>
      <c r="P127" s="106">
        <v>0.08</v>
      </c>
      <c r="Q127" s="106">
        <v>0.19</v>
      </c>
      <c r="R127" s="106">
        <v>2.66</v>
      </c>
      <c r="S127" s="106">
        <v>43</v>
      </c>
      <c r="T127" s="106">
        <v>0.03</v>
      </c>
      <c r="U127" s="366"/>
      <c r="V127" s="219"/>
      <c r="W127" s="220"/>
      <c r="X127" s="219"/>
    </row>
    <row r="128" spans="1:24" ht="21" customHeight="1">
      <c r="A128" s="355" t="s">
        <v>79</v>
      </c>
      <c r="B128" s="291" t="s">
        <v>355</v>
      </c>
      <c r="C128" s="117">
        <v>150</v>
      </c>
      <c r="D128" s="106">
        <v>2.54</v>
      </c>
      <c r="E128" s="106">
        <v>5.44</v>
      </c>
      <c r="F128" s="106">
        <v>20.3</v>
      </c>
      <c r="G128" s="118">
        <v>132</v>
      </c>
      <c r="H128" s="118">
        <v>471</v>
      </c>
      <c r="I128" s="106">
        <v>47</v>
      </c>
      <c r="J128" s="106">
        <v>29</v>
      </c>
      <c r="K128" s="106">
        <v>85</v>
      </c>
      <c r="L128" s="106">
        <v>1.1</v>
      </c>
      <c r="M128" s="106">
        <v>4.4</v>
      </c>
      <c r="N128" s="106">
        <v>0.24</v>
      </c>
      <c r="O128" s="106">
        <v>26.4</v>
      </c>
      <c r="P128" s="106">
        <v>0.14</v>
      </c>
      <c r="Q128" s="106">
        <v>0.056</v>
      </c>
      <c r="R128" s="106">
        <v>5</v>
      </c>
      <c r="S128" s="106">
        <v>1.8</v>
      </c>
      <c r="T128" s="290">
        <v>0.06</v>
      </c>
      <c r="U128" s="366"/>
      <c r="V128" s="219"/>
      <c r="W128" s="220"/>
      <c r="X128" s="219"/>
    </row>
    <row r="129" spans="1:24" ht="16.5" customHeight="1">
      <c r="A129" s="412" t="s">
        <v>409</v>
      </c>
      <c r="B129" s="309" t="s">
        <v>372</v>
      </c>
      <c r="C129" s="159">
        <v>30</v>
      </c>
      <c r="D129" s="106">
        <v>1.4</v>
      </c>
      <c r="E129" s="106">
        <v>0.28</v>
      </c>
      <c r="F129" s="106">
        <v>10.25</v>
      </c>
      <c r="G129" s="106">
        <v>51.5</v>
      </c>
      <c r="H129" s="106">
        <v>78</v>
      </c>
      <c r="I129" s="106">
        <v>7.25</v>
      </c>
      <c r="J129" s="106">
        <v>37.5</v>
      </c>
      <c r="K129" s="106">
        <v>11.75</v>
      </c>
      <c r="L129" s="106">
        <v>0.95</v>
      </c>
      <c r="M129" s="106">
        <v>1.4</v>
      </c>
      <c r="N129" s="106">
        <v>1.8</v>
      </c>
      <c r="O129" s="106">
        <v>8</v>
      </c>
      <c r="P129" s="106">
        <v>0.04</v>
      </c>
      <c r="Q129" s="106">
        <v>0.08</v>
      </c>
      <c r="R129" s="106">
        <v>0</v>
      </c>
      <c r="S129" s="106">
        <v>0</v>
      </c>
      <c r="T129" s="106">
        <v>0</v>
      </c>
      <c r="U129" s="366"/>
      <c r="V129" s="219"/>
      <c r="W129" s="220"/>
      <c r="X129" s="219"/>
    </row>
    <row r="130" spans="1:24" ht="16.5" customHeight="1">
      <c r="A130" s="421" t="s">
        <v>313</v>
      </c>
      <c r="B130" s="292" t="s">
        <v>433</v>
      </c>
      <c r="C130" s="110">
        <v>200</v>
      </c>
      <c r="D130" s="118">
        <v>0.6</v>
      </c>
      <c r="E130" s="106">
        <v>0.1</v>
      </c>
      <c r="F130" s="106">
        <v>26.4</v>
      </c>
      <c r="G130" s="435">
        <v>108</v>
      </c>
      <c r="H130" s="111">
        <v>0</v>
      </c>
      <c r="I130" s="118">
        <v>21</v>
      </c>
      <c r="J130" s="118">
        <v>16</v>
      </c>
      <c r="K130" s="118">
        <v>23</v>
      </c>
      <c r="L130" s="118">
        <v>0.7</v>
      </c>
      <c r="M130" s="118">
        <v>0</v>
      </c>
      <c r="N130" s="118">
        <v>0</v>
      </c>
      <c r="O130" s="118">
        <v>0</v>
      </c>
      <c r="P130" s="118">
        <v>0.02</v>
      </c>
      <c r="Q130" s="118">
        <v>0</v>
      </c>
      <c r="R130" s="118">
        <v>0</v>
      </c>
      <c r="S130" s="118">
        <v>15</v>
      </c>
      <c r="T130" s="118">
        <v>0.5</v>
      </c>
      <c r="U130" s="366"/>
      <c r="V130" s="219"/>
      <c r="W130" s="220"/>
      <c r="X130" s="219"/>
    </row>
    <row r="131" spans="1:24" ht="24.75" customHeight="1" thickBot="1">
      <c r="A131" s="355" t="s">
        <v>412</v>
      </c>
      <c r="B131" s="320" t="s">
        <v>411</v>
      </c>
      <c r="C131" s="378">
        <v>100</v>
      </c>
      <c r="D131" s="380">
        <v>0.7</v>
      </c>
      <c r="E131" s="380">
        <v>0.1</v>
      </c>
      <c r="F131" s="380">
        <v>7.5</v>
      </c>
      <c r="G131" s="379">
        <v>38</v>
      </c>
      <c r="H131" s="379">
        <v>155</v>
      </c>
      <c r="I131" s="380">
        <v>30</v>
      </c>
      <c r="J131" s="380">
        <v>11</v>
      </c>
      <c r="K131" s="381">
        <v>17</v>
      </c>
      <c r="L131" s="380">
        <v>0.1</v>
      </c>
      <c r="M131" s="380">
        <v>0.3</v>
      </c>
      <c r="N131" s="380">
        <v>0.1</v>
      </c>
      <c r="O131" s="382">
        <v>150</v>
      </c>
      <c r="P131" s="380">
        <v>0.04</v>
      </c>
      <c r="Q131" s="380">
        <v>0.03</v>
      </c>
      <c r="R131" s="380">
        <v>35</v>
      </c>
      <c r="S131" s="380">
        <v>0</v>
      </c>
      <c r="T131" s="379">
        <v>0.2</v>
      </c>
      <c r="U131" s="366"/>
      <c r="V131" s="219"/>
      <c r="W131" s="220"/>
      <c r="X131" s="219"/>
    </row>
    <row r="132" spans="1:24" ht="24" customHeight="1" thickBot="1">
      <c r="A132" s="293"/>
      <c r="B132" s="293" t="s">
        <v>226</v>
      </c>
      <c r="C132" s="390">
        <f>SUM(C126:C130)</f>
        <v>540</v>
      </c>
      <c r="D132" s="422">
        <f aca="true" t="shared" si="7" ref="D132:T132">SUM(D126:D131)</f>
        <v>15.91</v>
      </c>
      <c r="E132" s="422">
        <f t="shared" si="7"/>
        <v>19.220000000000002</v>
      </c>
      <c r="F132" s="422">
        <f t="shared" si="7"/>
        <v>83.44999999999999</v>
      </c>
      <c r="G132" s="422">
        <f t="shared" si="7"/>
        <v>559.5</v>
      </c>
      <c r="H132" s="423">
        <f t="shared" si="7"/>
        <v>1040</v>
      </c>
      <c r="I132" s="422">
        <f t="shared" si="7"/>
        <v>501.75</v>
      </c>
      <c r="J132" s="422">
        <f t="shared" si="7"/>
        <v>302.74</v>
      </c>
      <c r="K132" s="422">
        <f t="shared" si="7"/>
        <v>162.72</v>
      </c>
      <c r="L132" s="422">
        <f t="shared" si="7"/>
        <v>4.29</v>
      </c>
      <c r="M132" s="422">
        <f t="shared" si="7"/>
        <v>11.500000000000002</v>
      </c>
      <c r="N132" s="422">
        <f t="shared" si="7"/>
        <v>22.34</v>
      </c>
      <c r="O132" s="423">
        <f t="shared" si="7"/>
        <v>308.4</v>
      </c>
      <c r="P132" s="422">
        <f t="shared" si="7"/>
        <v>0.36</v>
      </c>
      <c r="Q132" s="422">
        <f t="shared" si="7"/>
        <v>0.376</v>
      </c>
      <c r="R132" s="422">
        <f t="shared" si="7"/>
        <v>57.66</v>
      </c>
      <c r="S132" s="422">
        <f t="shared" si="7"/>
        <v>126.3</v>
      </c>
      <c r="T132" s="422">
        <f t="shared" si="7"/>
        <v>0.79</v>
      </c>
      <c r="U132" s="366"/>
      <c r="V132" s="219"/>
      <c r="W132" s="220"/>
      <c r="X132" s="219"/>
    </row>
    <row r="133" spans="1:24" ht="16.5" customHeight="1">
      <c r="A133" s="318"/>
      <c r="B133" s="318"/>
      <c r="C133" s="420"/>
      <c r="D133" s="420"/>
      <c r="E133" s="420"/>
      <c r="F133" s="420"/>
      <c r="G133" s="420"/>
      <c r="H133" s="420"/>
      <c r="I133" s="420"/>
      <c r="J133" s="420"/>
      <c r="K133" s="420"/>
      <c r="L133" s="420"/>
      <c r="M133" s="420"/>
      <c r="N133" s="420"/>
      <c r="O133" s="420"/>
      <c r="P133" s="420"/>
      <c r="Q133" s="420"/>
      <c r="R133" s="420"/>
      <c r="S133" s="420"/>
      <c r="T133" s="420"/>
      <c r="U133" s="366"/>
      <c r="V133" s="219"/>
      <c r="W133" s="220"/>
      <c r="X133" s="219"/>
    </row>
    <row r="134" spans="1:24" ht="16.5" customHeight="1">
      <c r="A134" s="318"/>
      <c r="B134" s="318"/>
      <c r="C134" s="420"/>
      <c r="D134" s="420"/>
      <c r="E134" s="420"/>
      <c r="F134" s="420"/>
      <c r="G134" s="420"/>
      <c r="H134" s="420"/>
      <c r="I134" s="420"/>
      <c r="J134" s="420"/>
      <c r="K134" s="420"/>
      <c r="L134" s="420"/>
      <c r="M134" s="420"/>
      <c r="N134" s="420"/>
      <c r="O134" s="420"/>
      <c r="P134" s="420"/>
      <c r="Q134" s="420"/>
      <c r="R134" s="420"/>
      <c r="S134" s="420"/>
      <c r="T134" s="420"/>
      <c r="U134" s="366"/>
      <c r="V134" s="219"/>
      <c r="W134" s="220"/>
      <c r="X134" s="219"/>
    </row>
    <row r="135" spans="1:24" ht="16.5" customHeight="1">
      <c r="A135" s="318"/>
      <c r="B135" s="318"/>
      <c r="C135" s="420"/>
      <c r="D135" s="420"/>
      <c r="E135" s="420"/>
      <c r="F135" s="420"/>
      <c r="G135" s="420"/>
      <c r="H135" s="420"/>
      <c r="I135" s="420"/>
      <c r="J135" s="420"/>
      <c r="K135" s="420"/>
      <c r="L135" s="420"/>
      <c r="M135" s="420"/>
      <c r="N135" s="420"/>
      <c r="O135" s="420"/>
      <c r="P135" s="420"/>
      <c r="Q135" s="420"/>
      <c r="R135" s="420"/>
      <c r="S135" s="420"/>
      <c r="T135" s="420"/>
      <c r="U135" s="366"/>
      <c r="V135" s="219"/>
      <c r="W135" s="220"/>
      <c r="X135" s="219"/>
    </row>
    <row r="136" spans="1:24" ht="16.5" customHeight="1">
      <c r="A136" s="318"/>
      <c r="B136" s="318"/>
      <c r="C136" s="420"/>
      <c r="D136" s="420"/>
      <c r="E136" s="420"/>
      <c r="F136" s="420"/>
      <c r="G136" s="420"/>
      <c r="H136" s="420"/>
      <c r="I136" s="420"/>
      <c r="J136" s="420"/>
      <c r="K136" s="420"/>
      <c r="L136" s="420"/>
      <c r="M136" s="420"/>
      <c r="N136" s="420"/>
      <c r="O136" s="420"/>
      <c r="P136" s="420"/>
      <c r="Q136" s="420"/>
      <c r="R136" s="420"/>
      <c r="S136" s="420"/>
      <c r="T136" s="420"/>
      <c r="U136" s="366"/>
      <c r="V136" s="219"/>
      <c r="W136" s="220"/>
      <c r="X136" s="219"/>
    </row>
    <row r="137" spans="1:24" ht="16.5" customHeight="1">
      <c r="A137" s="318"/>
      <c r="B137" s="318"/>
      <c r="C137" s="420"/>
      <c r="D137" s="420"/>
      <c r="E137" s="420"/>
      <c r="F137" s="420"/>
      <c r="G137" s="420"/>
      <c r="H137" s="420"/>
      <c r="I137" s="420"/>
      <c r="J137" s="420"/>
      <c r="K137" s="420"/>
      <c r="L137" s="420"/>
      <c r="M137" s="420"/>
      <c r="N137" s="420"/>
      <c r="O137" s="420"/>
      <c r="P137" s="420"/>
      <c r="Q137" s="420"/>
      <c r="R137" s="420"/>
      <c r="S137" s="420"/>
      <c r="T137" s="420"/>
      <c r="U137" s="366"/>
      <c r="V137" s="219"/>
      <c r="W137" s="220"/>
      <c r="X137" s="219"/>
    </row>
    <row r="138" spans="1:24" ht="16.5" customHeight="1">
      <c r="A138" s="318"/>
      <c r="B138" s="318"/>
      <c r="C138" s="420"/>
      <c r="D138" s="420"/>
      <c r="E138" s="420"/>
      <c r="F138" s="420"/>
      <c r="G138" s="420"/>
      <c r="H138" s="420"/>
      <c r="I138" s="420"/>
      <c r="J138" s="420"/>
      <c r="K138" s="420"/>
      <c r="L138" s="420"/>
      <c r="M138" s="420"/>
      <c r="N138" s="420"/>
      <c r="O138" s="420"/>
      <c r="P138" s="420"/>
      <c r="Q138" s="420"/>
      <c r="R138" s="420"/>
      <c r="S138" s="420"/>
      <c r="T138" s="420"/>
      <c r="U138" s="366"/>
      <c r="V138" s="219"/>
      <c r="W138" s="220"/>
      <c r="X138" s="219"/>
    </row>
    <row r="139" spans="1:24" ht="16.5" customHeight="1">
      <c r="A139" s="318"/>
      <c r="B139" s="318"/>
      <c r="C139" s="420"/>
      <c r="D139" s="420"/>
      <c r="E139" s="420"/>
      <c r="F139" s="420"/>
      <c r="G139" s="420"/>
      <c r="H139" s="420"/>
      <c r="I139" s="420"/>
      <c r="J139" s="420"/>
      <c r="K139" s="420"/>
      <c r="L139" s="420"/>
      <c r="M139" s="420"/>
      <c r="N139" s="420"/>
      <c r="O139" s="420"/>
      <c r="P139" s="420"/>
      <c r="Q139" s="420"/>
      <c r="R139" s="420"/>
      <c r="S139" s="420"/>
      <c r="T139" s="420"/>
      <c r="U139" s="366"/>
      <c r="V139" s="219"/>
      <c r="W139" s="220"/>
      <c r="X139" s="219"/>
    </row>
    <row r="140" spans="1:24" ht="16.5" customHeight="1">
      <c r="A140" s="318"/>
      <c r="B140" s="318"/>
      <c r="C140" s="420"/>
      <c r="D140" s="420"/>
      <c r="E140" s="420"/>
      <c r="F140" s="420"/>
      <c r="G140" s="420"/>
      <c r="H140" s="420"/>
      <c r="I140" s="420"/>
      <c r="J140" s="420"/>
      <c r="K140" s="420"/>
      <c r="L140" s="420"/>
      <c r="M140" s="420"/>
      <c r="N140" s="420"/>
      <c r="O140" s="420"/>
      <c r="P140" s="420"/>
      <c r="Q140" s="420"/>
      <c r="R140" s="420"/>
      <c r="S140" s="420"/>
      <c r="T140" s="420"/>
      <c r="U140" s="366"/>
      <c r="V140" s="219"/>
      <c r="W140" s="220"/>
      <c r="X140" s="219"/>
    </row>
    <row r="141" spans="1:24" ht="16.5" customHeight="1">
      <c r="A141" s="318"/>
      <c r="B141" s="318"/>
      <c r="C141" s="420"/>
      <c r="D141" s="420"/>
      <c r="E141" s="420"/>
      <c r="F141" s="420"/>
      <c r="G141" s="420"/>
      <c r="H141" s="420"/>
      <c r="I141" s="420"/>
      <c r="J141" s="420"/>
      <c r="K141" s="420"/>
      <c r="L141" s="420"/>
      <c r="M141" s="420"/>
      <c r="N141" s="420"/>
      <c r="O141" s="420"/>
      <c r="P141" s="420"/>
      <c r="Q141" s="420"/>
      <c r="R141" s="420"/>
      <c r="S141" s="420"/>
      <c r="T141" s="420"/>
      <c r="U141" s="366"/>
      <c r="V141" s="219"/>
      <c r="W141" s="220"/>
      <c r="X141" s="219"/>
    </row>
    <row r="142" spans="1:24" ht="16.5" customHeight="1">
      <c r="A142" s="318"/>
      <c r="B142" s="318"/>
      <c r="C142" s="420"/>
      <c r="D142" s="420"/>
      <c r="E142" s="420"/>
      <c r="F142" s="420"/>
      <c r="G142" s="420"/>
      <c r="H142" s="420"/>
      <c r="I142" s="420"/>
      <c r="J142" s="420"/>
      <c r="K142" s="420"/>
      <c r="L142" s="420"/>
      <c r="M142" s="420"/>
      <c r="N142" s="420"/>
      <c r="O142" s="420"/>
      <c r="P142" s="420"/>
      <c r="Q142" s="420"/>
      <c r="R142" s="420"/>
      <c r="S142" s="420"/>
      <c r="T142" s="420"/>
      <c r="U142" s="366"/>
      <c r="V142" s="219"/>
      <c r="W142" s="220"/>
      <c r="X142" s="219"/>
    </row>
    <row r="143" spans="1:24" ht="16.5" customHeight="1">
      <c r="A143" s="318"/>
      <c r="B143" s="318"/>
      <c r="C143" s="420"/>
      <c r="D143" s="420"/>
      <c r="E143" s="420"/>
      <c r="F143" s="420"/>
      <c r="G143" s="420"/>
      <c r="H143" s="420"/>
      <c r="I143" s="420"/>
      <c r="J143" s="420"/>
      <c r="K143" s="420"/>
      <c r="L143" s="420"/>
      <c r="M143" s="420"/>
      <c r="N143" s="420"/>
      <c r="O143" s="420"/>
      <c r="P143" s="420"/>
      <c r="Q143" s="420"/>
      <c r="R143" s="420"/>
      <c r="S143" s="420"/>
      <c r="T143" s="420"/>
      <c r="U143" s="366"/>
      <c r="V143" s="219"/>
      <c r="W143" s="220"/>
      <c r="X143" s="219"/>
    </row>
    <row r="144" spans="1:24" ht="16.5" customHeight="1">
      <c r="A144" s="318"/>
      <c r="B144" s="318"/>
      <c r="C144" s="420"/>
      <c r="D144" s="420"/>
      <c r="E144" s="420"/>
      <c r="F144" s="420"/>
      <c r="G144" s="420"/>
      <c r="H144" s="420"/>
      <c r="I144" s="420"/>
      <c r="J144" s="420"/>
      <c r="K144" s="420"/>
      <c r="L144" s="420"/>
      <c r="M144" s="420"/>
      <c r="N144" s="420"/>
      <c r="O144" s="420"/>
      <c r="P144" s="420"/>
      <c r="Q144" s="420"/>
      <c r="R144" s="420"/>
      <c r="S144" s="420"/>
      <c r="T144" s="420"/>
      <c r="U144" s="366"/>
      <c r="V144" s="219"/>
      <c r="W144" s="220"/>
      <c r="X144" s="219"/>
    </row>
    <row r="145" spans="1:24" ht="16.5" customHeight="1">
      <c r="A145" s="318"/>
      <c r="B145" s="318"/>
      <c r="C145" s="420"/>
      <c r="D145" s="420"/>
      <c r="E145" s="420"/>
      <c r="F145" s="420"/>
      <c r="G145" s="420"/>
      <c r="H145" s="420"/>
      <c r="I145" s="420"/>
      <c r="J145" s="420"/>
      <c r="K145" s="420"/>
      <c r="L145" s="420"/>
      <c r="M145" s="420"/>
      <c r="N145" s="420"/>
      <c r="O145" s="420"/>
      <c r="P145" s="420"/>
      <c r="Q145" s="420"/>
      <c r="R145" s="420"/>
      <c r="S145" s="420"/>
      <c r="T145" s="420"/>
      <c r="U145" s="366"/>
      <c r="V145" s="219"/>
      <c r="W145" s="220"/>
      <c r="X145" s="219"/>
    </row>
    <row r="146" spans="1:24" ht="16.5" customHeight="1">
      <c r="A146" s="318"/>
      <c r="B146" s="318"/>
      <c r="C146" s="420"/>
      <c r="D146" s="420"/>
      <c r="E146" s="420"/>
      <c r="F146" s="420"/>
      <c r="G146" s="420"/>
      <c r="H146" s="420"/>
      <c r="I146" s="420"/>
      <c r="J146" s="420"/>
      <c r="K146" s="420"/>
      <c r="L146" s="420"/>
      <c r="M146" s="420"/>
      <c r="N146" s="420"/>
      <c r="O146" s="420"/>
      <c r="P146" s="420"/>
      <c r="Q146" s="420"/>
      <c r="R146" s="420"/>
      <c r="S146" s="420"/>
      <c r="T146" s="420"/>
      <c r="U146" s="366"/>
      <c r="V146" s="219"/>
      <c r="W146" s="220"/>
      <c r="X146" s="219"/>
    </row>
    <row r="147" spans="1:24" ht="16.5" customHeight="1">
      <c r="A147" s="318"/>
      <c r="B147" s="318"/>
      <c r="C147" s="420"/>
      <c r="D147" s="420"/>
      <c r="E147" s="420"/>
      <c r="F147" s="420"/>
      <c r="G147" s="420"/>
      <c r="H147" s="420"/>
      <c r="I147" s="420"/>
      <c r="J147" s="420"/>
      <c r="K147" s="420"/>
      <c r="L147" s="420"/>
      <c r="M147" s="420"/>
      <c r="N147" s="420"/>
      <c r="O147" s="420"/>
      <c r="P147" s="420"/>
      <c r="Q147" s="420"/>
      <c r="R147" s="420"/>
      <c r="S147" s="420"/>
      <c r="T147" s="420"/>
      <c r="U147" s="366"/>
      <c r="V147" s="219"/>
      <c r="W147" s="220"/>
      <c r="X147" s="219"/>
    </row>
    <row r="148" spans="1:24" ht="16.5" customHeight="1">
      <c r="A148" s="318"/>
      <c r="B148" s="318"/>
      <c r="C148" s="420"/>
      <c r="D148" s="420"/>
      <c r="E148" s="420"/>
      <c r="F148" s="420"/>
      <c r="G148" s="420"/>
      <c r="H148" s="420"/>
      <c r="I148" s="420"/>
      <c r="J148" s="420"/>
      <c r="K148" s="420"/>
      <c r="L148" s="420"/>
      <c r="M148" s="420"/>
      <c r="N148" s="420"/>
      <c r="O148" s="420"/>
      <c r="P148" s="420"/>
      <c r="Q148" s="420"/>
      <c r="R148" s="420"/>
      <c r="S148" s="420"/>
      <c r="T148" s="420"/>
      <c r="U148" s="366"/>
      <c r="V148" s="219"/>
      <c r="W148" s="220"/>
      <c r="X148" s="219"/>
    </row>
    <row r="149" spans="1:24" ht="16.5" customHeight="1">
      <c r="A149" s="305"/>
      <c r="B149" s="327" t="s">
        <v>89</v>
      </c>
      <c r="C149" s="340"/>
      <c r="D149" s="341"/>
      <c r="E149" s="298" t="s">
        <v>427</v>
      </c>
      <c r="F149" s="298"/>
      <c r="G149" s="341"/>
      <c r="H149" s="341"/>
      <c r="I149" s="341"/>
      <c r="J149" s="341"/>
      <c r="K149" s="341"/>
      <c r="L149" s="341"/>
      <c r="M149" s="341"/>
      <c r="N149" s="341"/>
      <c r="O149" s="341"/>
      <c r="P149" s="341"/>
      <c r="Q149" s="341"/>
      <c r="R149" s="341"/>
      <c r="S149" s="341"/>
      <c r="T149" s="341"/>
      <c r="U149" s="341"/>
      <c r="V149" s="219"/>
      <c r="W149" s="220"/>
      <c r="X149" s="219"/>
    </row>
    <row r="150" spans="1:24" ht="16.5" customHeight="1">
      <c r="A150" s="305"/>
      <c r="B150" s="327" t="s">
        <v>46</v>
      </c>
      <c r="C150" s="340"/>
      <c r="D150" s="341"/>
      <c r="E150" s="341"/>
      <c r="F150" s="341"/>
      <c r="G150" s="341"/>
      <c r="H150" s="341"/>
      <c r="I150" s="341"/>
      <c r="J150" s="341"/>
      <c r="K150" s="341"/>
      <c r="L150" s="341"/>
      <c r="M150" s="341"/>
      <c r="N150" s="341"/>
      <c r="O150" s="341"/>
      <c r="P150" s="341"/>
      <c r="Q150" s="341"/>
      <c r="R150" s="341"/>
      <c r="S150" s="341"/>
      <c r="T150" s="341"/>
      <c r="U150" s="341"/>
      <c r="V150" s="219"/>
      <c r="W150" s="220"/>
      <c r="X150" s="219"/>
    </row>
    <row r="151" spans="1:24" ht="16.5" customHeight="1">
      <c r="A151" s="295"/>
      <c r="B151" s="327" t="s">
        <v>472</v>
      </c>
      <c r="C151" s="41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1"/>
      <c r="V151" s="219"/>
      <c r="W151" s="220"/>
      <c r="X151" s="219"/>
    </row>
    <row r="152" spans="1:24" ht="16.5" customHeight="1" thickBot="1">
      <c r="A152" s="295"/>
      <c r="B152" s="19" t="s">
        <v>362</v>
      </c>
      <c r="C152" s="295"/>
      <c r="D152" s="298"/>
      <c r="E152" s="298"/>
      <c r="F152" s="298"/>
      <c r="G152" s="298"/>
      <c r="H152" s="298"/>
      <c r="I152" s="298"/>
      <c r="J152" s="298"/>
      <c r="K152" s="298"/>
      <c r="L152" s="298"/>
      <c r="M152" s="298"/>
      <c r="N152" s="298"/>
      <c r="O152" s="298"/>
      <c r="P152" s="298"/>
      <c r="Q152" s="298"/>
      <c r="R152" s="298"/>
      <c r="S152" s="298"/>
      <c r="T152" s="298"/>
      <c r="U152" s="295"/>
      <c r="V152" s="219"/>
      <c r="W152" s="220"/>
      <c r="X152" s="219"/>
    </row>
    <row r="153" spans="1:24" ht="16.5" customHeight="1" thickBot="1">
      <c r="A153" s="468" t="s">
        <v>415</v>
      </c>
      <c r="B153" s="477" t="s">
        <v>11</v>
      </c>
      <c r="C153" s="100" t="s">
        <v>12</v>
      </c>
      <c r="D153" s="472" t="s">
        <v>15</v>
      </c>
      <c r="E153" s="473"/>
      <c r="F153" s="474"/>
      <c r="G153" s="101" t="s">
        <v>16</v>
      </c>
      <c r="H153" s="472" t="s">
        <v>389</v>
      </c>
      <c r="I153" s="475"/>
      <c r="J153" s="475"/>
      <c r="K153" s="475"/>
      <c r="L153" s="475"/>
      <c r="M153" s="475"/>
      <c r="N153" s="475"/>
      <c r="O153" s="476"/>
      <c r="P153" s="472" t="s">
        <v>382</v>
      </c>
      <c r="Q153" s="473"/>
      <c r="R153" s="475"/>
      <c r="S153" s="475"/>
      <c r="T153" s="476"/>
      <c r="U153" s="364"/>
      <c r="V153" s="219"/>
      <c r="W153" s="220"/>
      <c r="X153" s="219"/>
    </row>
    <row r="154" spans="1:24" ht="36" customHeight="1" thickBot="1">
      <c r="A154" s="469"/>
      <c r="B154" s="478"/>
      <c r="C154" s="458" t="s">
        <v>17</v>
      </c>
      <c r="D154" s="125" t="s">
        <v>18</v>
      </c>
      <c r="E154" s="125" t="s">
        <v>19</v>
      </c>
      <c r="F154" s="125" t="s">
        <v>20</v>
      </c>
      <c r="G154" s="459" t="s">
        <v>21</v>
      </c>
      <c r="H154" s="451" t="s">
        <v>420</v>
      </c>
      <c r="I154" s="451" t="s">
        <v>383</v>
      </c>
      <c r="J154" s="451" t="s">
        <v>384</v>
      </c>
      <c r="K154" s="451" t="s">
        <v>385</v>
      </c>
      <c r="L154" s="451" t="s">
        <v>386</v>
      </c>
      <c r="M154" s="451" t="s">
        <v>422</v>
      </c>
      <c r="N154" s="451" t="s">
        <v>423</v>
      </c>
      <c r="O154" s="451" t="s">
        <v>424</v>
      </c>
      <c r="P154" s="125" t="s">
        <v>387</v>
      </c>
      <c r="Q154" s="125" t="s">
        <v>418</v>
      </c>
      <c r="R154" s="125" t="s">
        <v>388</v>
      </c>
      <c r="S154" s="125" t="s">
        <v>421</v>
      </c>
      <c r="T154" s="98" t="s">
        <v>419</v>
      </c>
      <c r="U154" s="57"/>
      <c r="V154" s="219"/>
      <c r="W154" s="220"/>
      <c r="X154" s="219"/>
    </row>
    <row r="155" spans="1:24" ht="25.5" customHeight="1" thickBot="1">
      <c r="A155" s="299"/>
      <c r="B155" s="300" t="s">
        <v>22</v>
      </c>
      <c r="C155" s="301"/>
      <c r="D155" s="302"/>
      <c r="E155" s="302"/>
      <c r="F155" s="302"/>
      <c r="G155" s="302"/>
      <c r="H155" s="302"/>
      <c r="I155" s="302"/>
      <c r="J155" s="302"/>
      <c r="K155" s="302"/>
      <c r="L155" s="302"/>
      <c r="M155" s="302"/>
      <c r="N155" s="302"/>
      <c r="O155" s="302"/>
      <c r="P155" s="302"/>
      <c r="Q155" s="302"/>
      <c r="R155" s="302"/>
      <c r="S155" s="302"/>
      <c r="T155" s="303"/>
      <c r="U155" s="325"/>
      <c r="V155" s="219"/>
      <c r="W155" s="220"/>
      <c r="X155" s="219"/>
    </row>
    <row r="156" spans="1:24" ht="36.75" customHeight="1">
      <c r="A156" s="515" t="s">
        <v>398</v>
      </c>
      <c r="B156" s="342" t="s">
        <v>475</v>
      </c>
      <c r="C156" s="395">
        <v>205</v>
      </c>
      <c r="D156" s="391">
        <v>3.56</v>
      </c>
      <c r="E156" s="130">
        <v>8.6</v>
      </c>
      <c r="F156" s="130">
        <v>32.86</v>
      </c>
      <c r="G156" s="375">
        <v>223.6</v>
      </c>
      <c r="H156" s="375">
        <v>146</v>
      </c>
      <c r="I156" s="130">
        <v>147</v>
      </c>
      <c r="J156" s="392">
        <v>155</v>
      </c>
      <c r="K156" s="130">
        <v>32.2</v>
      </c>
      <c r="L156" s="130">
        <v>0.45</v>
      </c>
      <c r="M156" s="130">
        <v>9</v>
      </c>
      <c r="N156" s="130">
        <v>2</v>
      </c>
      <c r="O156" s="130">
        <v>20</v>
      </c>
      <c r="P156" s="130">
        <v>0.07</v>
      </c>
      <c r="Q156" s="130">
        <v>0.15</v>
      </c>
      <c r="R156" s="130">
        <v>1.56</v>
      </c>
      <c r="S156" s="130">
        <v>22</v>
      </c>
      <c r="T156" s="130">
        <v>0.06</v>
      </c>
      <c r="U156" s="311"/>
      <c r="V156" s="219"/>
      <c r="W156" s="220"/>
      <c r="X156" s="219"/>
    </row>
    <row r="157" spans="1:24" ht="18" customHeight="1">
      <c r="A157" s="354" t="s">
        <v>409</v>
      </c>
      <c r="B157" s="322" t="s">
        <v>394</v>
      </c>
      <c r="C157" s="344">
        <v>30</v>
      </c>
      <c r="D157" s="106">
        <v>1.88</v>
      </c>
      <c r="E157" s="106">
        <v>0.2</v>
      </c>
      <c r="F157" s="106">
        <v>12.85</v>
      </c>
      <c r="G157" s="118">
        <v>60.7</v>
      </c>
      <c r="H157" s="118">
        <v>166</v>
      </c>
      <c r="I157" s="106">
        <v>4.75</v>
      </c>
      <c r="J157" s="106">
        <v>16.25</v>
      </c>
      <c r="K157" s="106">
        <v>3.25</v>
      </c>
      <c r="L157" s="106">
        <v>0.3</v>
      </c>
      <c r="M157" s="106">
        <v>1.1</v>
      </c>
      <c r="N157" s="106">
        <v>2</v>
      </c>
      <c r="O157" s="106">
        <v>4.8</v>
      </c>
      <c r="P157" s="106">
        <v>0.03</v>
      </c>
      <c r="Q157" s="106">
        <v>0.01</v>
      </c>
      <c r="R157" s="106">
        <v>0</v>
      </c>
      <c r="S157" s="106">
        <v>0</v>
      </c>
      <c r="T157" s="106">
        <v>0</v>
      </c>
      <c r="U157" s="307"/>
      <c r="V157" s="219"/>
      <c r="W157" s="220"/>
      <c r="X157" s="219"/>
    </row>
    <row r="158" spans="1:24" ht="33" customHeight="1">
      <c r="A158" s="398" t="s">
        <v>65</v>
      </c>
      <c r="B158" s="326" t="s">
        <v>396</v>
      </c>
      <c r="C158" s="344">
        <v>110</v>
      </c>
      <c r="D158" s="130">
        <v>12.9</v>
      </c>
      <c r="E158" s="130">
        <v>9.7</v>
      </c>
      <c r="F158" s="130">
        <v>18.5</v>
      </c>
      <c r="G158" s="391">
        <v>178.1</v>
      </c>
      <c r="H158" s="391">
        <v>92</v>
      </c>
      <c r="I158" s="130">
        <v>37.1</v>
      </c>
      <c r="J158" s="130">
        <v>5.2</v>
      </c>
      <c r="K158" s="392">
        <v>34.9</v>
      </c>
      <c r="L158" s="130">
        <v>0.18</v>
      </c>
      <c r="M158" s="130">
        <v>7.92</v>
      </c>
      <c r="N158" s="130">
        <v>26</v>
      </c>
      <c r="O158" s="130">
        <v>28</v>
      </c>
      <c r="P158" s="130">
        <v>0.02</v>
      </c>
      <c r="Q158" s="130">
        <v>0.2</v>
      </c>
      <c r="R158" s="130">
        <v>0.12</v>
      </c>
      <c r="S158" s="130">
        <v>19.8</v>
      </c>
      <c r="T158" s="130">
        <v>0.01</v>
      </c>
      <c r="U158" s="307"/>
      <c r="V158" s="219"/>
      <c r="W158" s="220"/>
      <c r="X158" s="219"/>
    </row>
    <row r="159" spans="1:24" ht="22.5" customHeight="1">
      <c r="A159" s="178" t="s">
        <v>360</v>
      </c>
      <c r="B159" s="462" t="s">
        <v>369</v>
      </c>
      <c r="C159" s="112">
        <v>200</v>
      </c>
      <c r="D159" s="106">
        <v>0.2</v>
      </c>
      <c r="E159" s="106">
        <v>0</v>
      </c>
      <c r="F159" s="106">
        <v>10</v>
      </c>
      <c r="G159" s="111">
        <v>41</v>
      </c>
      <c r="H159" s="111">
        <v>0</v>
      </c>
      <c r="I159" s="106">
        <v>5</v>
      </c>
      <c r="J159" s="106">
        <v>4</v>
      </c>
      <c r="K159" s="106">
        <v>8</v>
      </c>
      <c r="L159" s="106">
        <v>1</v>
      </c>
      <c r="M159" s="106">
        <v>0</v>
      </c>
      <c r="N159" s="106">
        <v>0</v>
      </c>
      <c r="O159" s="106">
        <v>0</v>
      </c>
      <c r="P159" s="106">
        <v>0</v>
      </c>
      <c r="Q159" s="106">
        <v>0</v>
      </c>
      <c r="R159" s="106">
        <v>0</v>
      </c>
      <c r="S159" s="106">
        <v>0</v>
      </c>
      <c r="T159" s="106">
        <v>0</v>
      </c>
      <c r="U159" s="311"/>
      <c r="V159" s="219"/>
      <c r="W159" s="220"/>
      <c r="X159" s="219"/>
    </row>
    <row r="160" spans="1:24" ht="27" customHeight="1" thickBot="1">
      <c r="A160" s="351" t="s">
        <v>412</v>
      </c>
      <c r="B160" s="514" t="s">
        <v>397</v>
      </c>
      <c r="C160" s="360">
        <v>130</v>
      </c>
      <c r="D160" s="362">
        <v>0.5</v>
      </c>
      <c r="E160" s="362">
        <v>0.5</v>
      </c>
      <c r="F160" s="362">
        <v>11</v>
      </c>
      <c r="G160" s="361">
        <v>55.9</v>
      </c>
      <c r="H160" s="361">
        <v>278</v>
      </c>
      <c r="I160" s="362">
        <v>43.18</v>
      </c>
      <c r="J160" s="362">
        <v>11</v>
      </c>
      <c r="K160" s="363">
        <v>17</v>
      </c>
      <c r="L160" s="362">
        <v>0.1</v>
      </c>
      <c r="M160" s="362">
        <v>1.76</v>
      </c>
      <c r="N160" s="362">
        <v>0.26</v>
      </c>
      <c r="O160" s="362">
        <v>7.04</v>
      </c>
      <c r="P160" s="362">
        <v>0.04</v>
      </c>
      <c r="Q160" s="362">
        <v>0.016</v>
      </c>
      <c r="R160" s="362">
        <v>35</v>
      </c>
      <c r="S160" s="362">
        <v>3</v>
      </c>
      <c r="T160" s="362">
        <v>0</v>
      </c>
      <c r="U160" s="316"/>
      <c r="V160" s="219"/>
      <c r="W160" s="220"/>
      <c r="X160" s="219"/>
    </row>
    <row r="161" spans="1:24" ht="19.5" customHeight="1" thickBot="1">
      <c r="A161" s="323"/>
      <c r="B161" s="324" t="s">
        <v>226</v>
      </c>
      <c r="C161" s="349">
        <f>SUM(C156:C160)</f>
        <v>675</v>
      </c>
      <c r="D161" s="350">
        <f aca="true" t="shared" si="8" ref="D161:T161">SUM(D156:D160)</f>
        <v>19.04</v>
      </c>
      <c r="E161" s="350">
        <f t="shared" si="8"/>
        <v>19</v>
      </c>
      <c r="F161" s="350">
        <f t="shared" si="8"/>
        <v>85.21000000000001</v>
      </c>
      <c r="G161" s="350">
        <f t="shared" si="8"/>
        <v>559.3</v>
      </c>
      <c r="H161" s="350">
        <f t="shared" si="8"/>
        <v>682</v>
      </c>
      <c r="I161" s="350">
        <f t="shared" si="8"/>
        <v>237.03</v>
      </c>
      <c r="J161" s="350">
        <f t="shared" si="8"/>
        <v>191.45</v>
      </c>
      <c r="K161" s="350">
        <f t="shared" si="8"/>
        <v>95.35</v>
      </c>
      <c r="L161" s="350">
        <f t="shared" si="8"/>
        <v>2.03</v>
      </c>
      <c r="M161" s="350">
        <f t="shared" si="8"/>
        <v>19.78</v>
      </c>
      <c r="N161" s="350">
        <f t="shared" si="8"/>
        <v>30.26</v>
      </c>
      <c r="O161" s="350">
        <f t="shared" si="8"/>
        <v>59.839999999999996</v>
      </c>
      <c r="P161" s="350">
        <f t="shared" si="8"/>
        <v>0.16</v>
      </c>
      <c r="Q161" s="350">
        <f t="shared" si="8"/>
        <v>0.376</v>
      </c>
      <c r="R161" s="350">
        <f t="shared" si="8"/>
        <v>36.68</v>
      </c>
      <c r="S161" s="350">
        <f t="shared" si="8"/>
        <v>44.8</v>
      </c>
      <c r="T161" s="350">
        <f t="shared" si="8"/>
        <v>0.06999999999999999</v>
      </c>
      <c r="U161" s="329"/>
      <c r="V161" s="221"/>
      <c r="W161" s="220"/>
      <c r="X161" s="219"/>
    </row>
    <row r="162" spans="1:24" ht="19.5" customHeight="1">
      <c r="A162" s="463"/>
      <c r="B162" s="328"/>
      <c r="C162" s="424"/>
      <c r="D162" s="425"/>
      <c r="E162" s="425"/>
      <c r="F162" s="425"/>
      <c r="G162" s="425"/>
      <c r="H162" s="425"/>
      <c r="I162" s="425"/>
      <c r="J162" s="425"/>
      <c r="K162" s="425"/>
      <c r="L162" s="425"/>
      <c r="M162" s="425"/>
      <c r="N162" s="425"/>
      <c r="O162" s="425"/>
      <c r="P162" s="425"/>
      <c r="Q162" s="425"/>
      <c r="R162" s="425"/>
      <c r="S162" s="425"/>
      <c r="T162" s="464"/>
      <c r="U162" s="329"/>
      <c r="V162" s="221"/>
      <c r="W162" s="220"/>
      <c r="X162" s="219"/>
    </row>
    <row r="163" spans="1:24" ht="19.5" customHeight="1" thickBot="1">
      <c r="A163" s="463"/>
      <c r="B163" s="328"/>
      <c r="C163" s="424"/>
      <c r="D163" s="425"/>
      <c r="E163" s="455" t="s">
        <v>428</v>
      </c>
      <c r="F163" s="455"/>
      <c r="G163" s="425"/>
      <c r="H163" s="425"/>
      <c r="I163" s="425"/>
      <c r="J163" s="425"/>
      <c r="K163" s="425"/>
      <c r="L163" s="425"/>
      <c r="M163" s="425"/>
      <c r="N163" s="425"/>
      <c r="O163" s="425"/>
      <c r="P163" s="425"/>
      <c r="Q163" s="425"/>
      <c r="R163" s="425"/>
      <c r="S163" s="425"/>
      <c r="T163" s="464"/>
      <c r="U163" s="329"/>
      <c r="V163" s="221"/>
      <c r="W163" s="220"/>
      <c r="X163" s="219"/>
    </row>
    <row r="164" spans="1:24" ht="19.5" customHeight="1" thickBot="1">
      <c r="A164" s="468" t="s">
        <v>415</v>
      </c>
      <c r="B164" s="477" t="s">
        <v>11</v>
      </c>
      <c r="C164" s="100" t="s">
        <v>12</v>
      </c>
      <c r="D164" s="472" t="s">
        <v>15</v>
      </c>
      <c r="E164" s="473"/>
      <c r="F164" s="474"/>
      <c r="G164" s="101" t="s">
        <v>16</v>
      </c>
      <c r="H164" s="472" t="s">
        <v>389</v>
      </c>
      <c r="I164" s="475"/>
      <c r="J164" s="475"/>
      <c r="K164" s="475"/>
      <c r="L164" s="475"/>
      <c r="M164" s="475"/>
      <c r="N164" s="475"/>
      <c r="O164" s="476"/>
      <c r="P164" s="472" t="s">
        <v>382</v>
      </c>
      <c r="Q164" s="473"/>
      <c r="R164" s="475"/>
      <c r="S164" s="475"/>
      <c r="T164" s="476"/>
      <c r="U164" s="329"/>
      <c r="V164" s="221"/>
      <c r="W164" s="220"/>
      <c r="X164" s="219"/>
    </row>
    <row r="165" spans="1:24" ht="31.5" customHeight="1" thickBot="1">
      <c r="A165" s="469"/>
      <c r="B165" s="478"/>
      <c r="C165" s="458" t="s">
        <v>17</v>
      </c>
      <c r="D165" s="125" t="s">
        <v>18</v>
      </c>
      <c r="E165" s="125" t="s">
        <v>19</v>
      </c>
      <c r="F165" s="125" t="s">
        <v>20</v>
      </c>
      <c r="G165" s="459" t="s">
        <v>21</v>
      </c>
      <c r="H165" s="451" t="s">
        <v>420</v>
      </c>
      <c r="I165" s="451" t="s">
        <v>383</v>
      </c>
      <c r="J165" s="451" t="s">
        <v>384</v>
      </c>
      <c r="K165" s="451" t="s">
        <v>385</v>
      </c>
      <c r="L165" s="451" t="s">
        <v>386</v>
      </c>
      <c r="M165" s="451" t="s">
        <v>422</v>
      </c>
      <c r="N165" s="451" t="s">
        <v>423</v>
      </c>
      <c r="O165" s="451" t="s">
        <v>424</v>
      </c>
      <c r="P165" s="125" t="s">
        <v>387</v>
      </c>
      <c r="Q165" s="125" t="s">
        <v>418</v>
      </c>
      <c r="R165" s="125" t="s">
        <v>388</v>
      </c>
      <c r="S165" s="125" t="s">
        <v>421</v>
      </c>
      <c r="T165" s="98" t="s">
        <v>419</v>
      </c>
      <c r="U165" s="329"/>
      <c r="V165" s="221"/>
      <c r="W165" s="220"/>
      <c r="X165" s="219"/>
    </row>
    <row r="166" spans="1:24" ht="19.5" customHeight="1" thickBot="1">
      <c r="A166" s="299"/>
      <c r="B166" s="300" t="s">
        <v>22</v>
      </c>
      <c r="C166" s="301"/>
      <c r="D166" s="302"/>
      <c r="E166" s="302"/>
      <c r="F166" s="302"/>
      <c r="G166" s="302"/>
      <c r="H166" s="302"/>
      <c r="I166" s="302"/>
      <c r="J166" s="302"/>
      <c r="K166" s="302"/>
      <c r="L166" s="302"/>
      <c r="M166" s="302"/>
      <c r="N166" s="302"/>
      <c r="O166" s="302"/>
      <c r="P166" s="302"/>
      <c r="Q166" s="302"/>
      <c r="R166" s="302"/>
      <c r="S166" s="302"/>
      <c r="T166" s="303"/>
      <c r="U166" s="329"/>
      <c r="V166" s="221"/>
      <c r="W166" s="220"/>
      <c r="X166" s="219"/>
    </row>
    <row r="167" spans="1:24" ht="36" customHeight="1">
      <c r="A167" s="398" t="s">
        <v>463</v>
      </c>
      <c r="B167" s="326" t="s">
        <v>462</v>
      </c>
      <c r="C167" s="344" t="s">
        <v>469</v>
      </c>
      <c r="D167" s="130">
        <v>12.9</v>
      </c>
      <c r="E167" s="130">
        <v>10.7</v>
      </c>
      <c r="F167" s="130">
        <v>18.5</v>
      </c>
      <c r="G167" s="391">
        <v>228</v>
      </c>
      <c r="H167" s="391">
        <v>92</v>
      </c>
      <c r="I167" s="130">
        <v>37.1</v>
      </c>
      <c r="J167" s="130">
        <v>5.2</v>
      </c>
      <c r="K167" s="392">
        <v>34.9</v>
      </c>
      <c r="L167" s="130">
        <v>0.18</v>
      </c>
      <c r="M167" s="130">
        <v>7.92</v>
      </c>
      <c r="N167" s="130">
        <v>26</v>
      </c>
      <c r="O167" s="130">
        <v>28</v>
      </c>
      <c r="P167" s="130">
        <v>0.02</v>
      </c>
      <c r="Q167" s="130">
        <v>0.2</v>
      </c>
      <c r="R167" s="130">
        <v>0.12</v>
      </c>
      <c r="S167" s="130">
        <v>19.8</v>
      </c>
      <c r="T167" s="130">
        <v>0.01</v>
      </c>
      <c r="U167" s="329"/>
      <c r="V167" s="221"/>
      <c r="W167" s="220"/>
      <c r="X167" s="219"/>
    </row>
    <row r="168" spans="1:24" ht="19.5" customHeight="1">
      <c r="A168" s="354" t="s">
        <v>409</v>
      </c>
      <c r="B168" s="322" t="s">
        <v>474</v>
      </c>
      <c r="C168" s="344">
        <v>60</v>
      </c>
      <c r="D168" s="106">
        <v>3.88</v>
      </c>
      <c r="E168" s="106">
        <v>3.2</v>
      </c>
      <c r="F168" s="106">
        <v>12.85</v>
      </c>
      <c r="G168" s="118">
        <v>80.7</v>
      </c>
      <c r="H168" s="118">
        <v>166</v>
      </c>
      <c r="I168" s="106">
        <v>4.75</v>
      </c>
      <c r="J168" s="106">
        <v>16.25</v>
      </c>
      <c r="K168" s="106">
        <v>3.25</v>
      </c>
      <c r="L168" s="106">
        <v>0.3</v>
      </c>
      <c r="M168" s="106">
        <v>1.1</v>
      </c>
      <c r="N168" s="106">
        <v>2</v>
      </c>
      <c r="O168" s="106">
        <v>4.8</v>
      </c>
      <c r="P168" s="106">
        <v>0.03</v>
      </c>
      <c r="Q168" s="106">
        <v>0.01</v>
      </c>
      <c r="R168" s="106">
        <v>0</v>
      </c>
      <c r="S168" s="106">
        <v>0</v>
      </c>
      <c r="T168" s="106">
        <v>0</v>
      </c>
      <c r="U168" s="329"/>
      <c r="V168" s="221"/>
      <c r="W168" s="220"/>
      <c r="X168" s="219"/>
    </row>
    <row r="169" spans="1:24" ht="19.5" customHeight="1">
      <c r="A169" s="354" t="s">
        <v>310</v>
      </c>
      <c r="B169" s="322" t="s">
        <v>434</v>
      </c>
      <c r="C169" s="344">
        <v>52</v>
      </c>
      <c r="D169" s="106">
        <v>1.88</v>
      </c>
      <c r="E169" s="106">
        <v>0.2</v>
      </c>
      <c r="F169" s="106">
        <v>12.85</v>
      </c>
      <c r="G169" s="118">
        <v>60.7</v>
      </c>
      <c r="H169" s="118">
        <v>58.1</v>
      </c>
      <c r="I169" s="106">
        <v>4.75</v>
      </c>
      <c r="J169" s="106">
        <v>16.25</v>
      </c>
      <c r="K169" s="106">
        <v>3.25</v>
      </c>
      <c r="L169" s="106">
        <v>0.3</v>
      </c>
      <c r="M169" s="106">
        <v>0.06</v>
      </c>
      <c r="N169" s="106">
        <v>13.51</v>
      </c>
      <c r="O169" s="377">
        <v>24.2</v>
      </c>
      <c r="P169" s="106">
        <v>0.03</v>
      </c>
      <c r="Q169" s="106">
        <v>0.176</v>
      </c>
      <c r="R169" s="106">
        <v>0</v>
      </c>
      <c r="S169" s="106">
        <v>0</v>
      </c>
      <c r="T169" s="118">
        <v>78</v>
      </c>
      <c r="U169" s="329"/>
      <c r="V169" s="221"/>
      <c r="W169" s="220"/>
      <c r="X169" s="219"/>
    </row>
    <row r="170" spans="1:24" ht="19.5" customHeight="1">
      <c r="A170" s="355" t="s">
        <v>31</v>
      </c>
      <c r="B170" s="291" t="s">
        <v>381</v>
      </c>
      <c r="C170" s="119">
        <v>200</v>
      </c>
      <c r="D170" s="106">
        <v>3.77</v>
      </c>
      <c r="E170" s="106">
        <v>2.5</v>
      </c>
      <c r="F170" s="106">
        <v>26</v>
      </c>
      <c r="G170" s="118">
        <v>151.28</v>
      </c>
      <c r="H170" s="118">
        <v>146</v>
      </c>
      <c r="I170" s="118">
        <v>221</v>
      </c>
      <c r="J170" s="118">
        <v>14</v>
      </c>
      <c r="K170" s="118">
        <v>3.2</v>
      </c>
      <c r="L170" s="118">
        <v>1</v>
      </c>
      <c r="M170" s="118">
        <v>0.9</v>
      </c>
      <c r="N170" s="118">
        <v>2</v>
      </c>
      <c r="O170" s="118">
        <v>20</v>
      </c>
      <c r="P170" s="118">
        <v>0.3</v>
      </c>
      <c r="Q170" s="118">
        <v>0.15</v>
      </c>
      <c r="R170" s="118">
        <v>15</v>
      </c>
      <c r="S170" s="369">
        <v>130</v>
      </c>
      <c r="T170" s="118">
        <v>2.5</v>
      </c>
      <c r="U170" s="329"/>
      <c r="V170" s="221"/>
      <c r="W170" s="220"/>
      <c r="X170" s="219"/>
    </row>
    <row r="171" spans="1:24" ht="26.25" customHeight="1" thickBot="1">
      <c r="A171" s="439" t="s">
        <v>412</v>
      </c>
      <c r="B171" s="315" t="s">
        <v>397</v>
      </c>
      <c r="C171" s="360">
        <v>100</v>
      </c>
      <c r="D171" s="362">
        <v>0.4</v>
      </c>
      <c r="E171" s="362">
        <v>0.4</v>
      </c>
      <c r="F171" s="362">
        <v>11</v>
      </c>
      <c r="G171" s="361">
        <v>47</v>
      </c>
      <c r="H171" s="361">
        <v>278</v>
      </c>
      <c r="I171" s="362">
        <v>30</v>
      </c>
      <c r="J171" s="362">
        <v>11</v>
      </c>
      <c r="K171" s="363">
        <v>17</v>
      </c>
      <c r="L171" s="362">
        <v>0.1</v>
      </c>
      <c r="M171" s="362">
        <v>1.76</v>
      </c>
      <c r="N171" s="362">
        <v>0.26</v>
      </c>
      <c r="O171" s="362">
        <v>7.04</v>
      </c>
      <c r="P171" s="362">
        <v>0.04</v>
      </c>
      <c r="Q171" s="362">
        <v>0.016</v>
      </c>
      <c r="R171" s="362">
        <v>10</v>
      </c>
      <c r="S171" s="362">
        <v>3</v>
      </c>
      <c r="T171" s="362">
        <v>0</v>
      </c>
      <c r="U171" s="329"/>
      <c r="V171" s="221"/>
      <c r="W171" s="220"/>
      <c r="X171" s="219"/>
    </row>
    <row r="172" spans="1:24" ht="19.5" customHeight="1" thickBot="1">
      <c r="A172" s="323"/>
      <c r="B172" s="324" t="s">
        <v>226</v>
      </c>
      <c r="C172" s="349">
        <v>572</v>
      </c>
      <c r="D172" s="350">
        <f aca="true" t="shared" si="9" ref="D172:T172">SUM(D167:D171)</f>
        <v>22.83</v>
      </c>
      <c r="E172" s="350">
        <f t="shared" si="9"/>
        <v>16.999999999999996</v>
      </c>
      <c r="F172" s="350">
        <f t="shared" si="9"/>
        <v>81.2</v>
      </c>
      <c r="G172" s="350">
        <f t="shared" si="9"/>
        <v>567.68</v>
      </c>
      <c r="H172" s="350">
        <f t="shared" si="9"/>
        <v>740.1</v>
      </c>
      <c r="I172" s="350">
        <f t="shared" si="9"/>
        <v>297.6</v>
      </c>
      <c r="J172" s="350">
        <f t="shared" si="9"/>
        <v>62.7</v>
      </c>
      <c r="K172" s="350">
        <f t="shared" si="9"/>
        <v>61.6</v>
      </c>
      <c r="L172" s="350">
        <f t="shared" si="9"/>
        <v>1.8800000000000001</v>
      </c>
      <c r="M172" s="350">
        <f t="shared" si="9"/>
        <v>11.74</v>
      </c>
      <c r="N172" s="350">
        <f t="shared" si="9"/>
        <v>43.769999999999996</v>
      </c>
      <c r="O172" s="350">
        <f t="shared" si="9"/>
        <v>84.04</v>
      </c>
      <c r="P172" s="350">
        <f t="shared" si="9"/>
        <v>0.42</v>
      </c>
      <c r="Q172" s="350">
        <f t="shared" si="9"/>
        <v>0.552</v>
      </c>
      <c r="R172" s="350">
        <f t="shared" si="9"/>
        <v>25.119999999999997</v>
      </c>
      <c r="S172" s="350">
        <f t="shared" si="9"/>
        <v>152.8</v>
      </c>
      <c r="T172" s="350">
        <f t="shared" si="9"/>
        <v>80.51</v>
      </c>
      <c r="U172" s="329"/>
      <c r="V172" s="221"/>
      <c r="W172" s="220"/>
      <c r="X172" s="219"/>
    </row>
    <row r="173" spans="1:24" ht="19.5" customHeight="1">
      <c r="A173" s="305"/>
      <c r="B173" s="328"/>
      <c r="C173" s="424"/>
      <c r="D173" s="425"/>
      <c r="E173" s="425"/>
      <c r="F173" s="425"/>
      <c r="G173" s="425"/>
      <c r="H173" s="425"/>
      <c r="I173" s="425"/>
      <c r="J173" s="425"/>
      <c r="K173" s="425"/>
      <c r="L173" s="425"/>
      <c r="M173" s="425"/>
      <c r="N173" s="425"/>
      <c r="O173" s="425"/>
      <c r="P173" s="425"/>
      <c r="Q173" s="425"/>
      <c r="R173" s="425"/>
      <c r="S173" s="425"/>
      <c r="T173" s="425"/>
      <c r="U173" s="329"/>
      <c r="V173" s="221"/>
      <c r="W173" s="220"/>
      <c r="X173" s="219"/>
    </row>
    <row r="174" spans="1:24" ht="19.5" customHeight="1">
      <c r="A174" s="305"/>
      <c r="B174" s="328"/>
      <c r="C174" s="424"/>
      <c r="D174" s="425"/>
      <c r="E174" s="425"/>
      <c r="F174" s="425"/>
      <c r="G174" s="425"/>
      <c r="H174" s="425"/>
      <c r="I174" s="425"/>
      <c r="J174" s="425"/>
      <c r="K174" s="425"/>
      <c r="L174" s="425"/>
      <c r="M174" s="425"/>
      <c r="N174" s="425"/>
      <c r="O174" s="425"/>
      <c r="P174" s="425"/>
      <c r="Q174" s="425"/>
      <c r="R174" s="425"/>
      <c r="S174" s="425"/>
      <c r="T174" s="425"/>
      <c r="U174" s="329"/>
      <c r="V174" s="221"/>
      <c r="W174" s="220"/>
      <c r="X174" s="219"/>
    </row>
    <row r="175" spans="1:24" ht="19.5" customHeight="1">
      <c r="A175" s="305"/>
      <c r="B175" s="328"/>
      <c r="C175" s="424"/>
      <c r="D175" s="425"/>
      <c r="E175" s="425"/>
      <c r="F175" s="425"/>
      <c r="G175" s="425"/>
      <c r="H175" s="425"/>
      <c r="I175" s="425"/>
      <c r="J175" s="425"/>
      <c r="K175" s="425"/>
      <c r="L175" s="425"/>
      <c r="M175" s="425"/>
      <c r="N175" s="425"/>
      <c r="O175" s="425"/>
      <c r="P175" s="425"/>
      <c r="Q175" s="425"/>
      <c r="R175" s="425"/>
      <c r="S175" s="425"/>
      <c r="T175" s="425"/>
      <c r="U175" s="329"/>
      <c r="V175" s="221"/>
      <c r="W175" s="220"/>
      <c r="X175" s="219"/>
    </row>
    <row r="176" spans="4:20" ht="16.5" customHeight="1"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</row>
    <row r="177" spans="4:20" ht="16.5" customHeight="1"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</row>
    <row r="178" spans="2:20" ht="16.5" customHeight="1">
      <c r="B178" s="327" t="s">
        <v>106</v>
      </c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</row>
    <row r="179" spans="2:20" ht="16.5" customHeight="1">
      <c r="B179" s="327" t="s">
        <v>107</v>
      </c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</row>
    <row r="180" spans="1:21" ht="16.5" customHeight="1">
      <c r="A180" s="295"/>
      <c r="B180" s="327" t="s">
        <v>472</v>
      </c>
      <c r="C180" s="295"/>
      <c r="D180" s="298"/>
      <c r="E180" s="298"/>
      <c r="F180" s="298"/>
      <c r="G180" s="298"/>
      <c r="H180" s="298"/>
      <c r="I180" s="298"/>
      <c r="J180" s="298"/>
      <c r="K180" s="298"/>
      <c r="L180" s="298"/>
      <c r="M180" s="298"/>
      <c r="N180" s="298"/>
      <c r="O180" s="298"/>
      <c r="P180" s="298"/>
      <c r="Q180" s="298"/>
      <c r="R180" s="298"/>
      <c r="S180" s="298"/>
      <c r="T180" s="298"/>
      <c r="U180" s="295"/>
    </row>
    <row r="181" spans="1:23" ht="16.5" customHeight="1" thickBot="1">
      <c r="A181" s="295"/>
      <c r="B181" s="19" t="s">
        <v>362</v>
      </c>
      <c r="C181" s="295"/>
      <c r="D181" s="298"/>
      <c r="E181" s="298" t="s">
        <v>427</v>
      </c>
      <c r="F181" s="298"/>
      <c r="G181" s="298"/>
      <c r="H181" s="298"/>
      <c r="I181" s="298"/>
      <c r="J181" s="298"/>
      <c r="K181" s="298"/>
      <c r="L181" s="298"/>
      <c r="M181" s="298"/>
      <c r="N181" s="298"/>
      <c r="O181" s="298"/>
      <c r="P181" s="298"/>
      <c r="Q181" s="298"/>
      <c r="R181" s="298"/>
      <c r="S181" s="298"/>
      <c r="T181" s="298"/>
      <c r="U181" s="295"/>
      <c r="W181" s="6"/>
    </row>
    <row r="182" spans="1:23" ht="16.5" customHeight="1" thickBot="1">
      <c r="A182" s="468" t="s">
        <v>415</v>
      </c>
      <c r="B182" s="477" t="s">
        <v>11</v>
      </c>
      <c r="C182" s="100" t="s">
        <v>12</v>
      </c>
      <c r="D182" s="472" t="s">
        <v>15</v>
      </c>
      <c r="E182" s="473"/>
      <c r="F182" s="474"/>
      <c r="G182" s="101" t="s">
        <v>16</v>
      </c>
      <c r="H182" s="472" t="s">
        <v>389</v>
      </c>
      <c r="I182" s="475"/>
      <c r="J182" s="475"/>
      <c r="K182" s="475"/>
      <c r="L182" s="475"/>
      <c r="M182" s="475"/>
      <c r="N182" s="475"/>
      <c r="O182" s="476"/>
      <c r="P182" s="472" t="s">
        <v>382</v>
      </c>
      <c r="Q182" s="473"/>
      <c r="R182" s="475"/>
      <c r="S182" s="475"/>
      <c r="T182" s="476"/>
      <c r="U182" s="364"/>
      <c r="W182" s="6"/>
    </row>
    <row r="183" spans="1:23" ht="30.75" customHeight="1" thickBot="1">
      <c r="A183" s="469"/>
      <c r="B183" s="478"/>
      <c r="C183" s="458" t="s">
        <v>17</v>
      </c>
      <c r="D183" s="125" t="s">
        <v>18</v>
      </c>
      <c r="E183" s="125" t="s">
        <v>19</v>
      </c>
      <c r="F183" s="125" t="s">
        <v>20</v>
      </c>
      <c r="G183" s="459" t="s">
        <v>21</v>
      </c>
      <c r="H183" s="451" t="s">
        <v>420</v>
      </c>
      <c r="I183" s="451" t="s">
        <v>383</v>
      </c>
      <c r="J183" s="451" t="s">
        <v>384</v>
      </c>
      <c r="K183" s="451" t="s">
        <v>385</v>
      </c>
      <c r="L183" s="451" t="s">
        <v>386</v>
      </c>
      <c r="M183" s="451" t="s">
        <v>422</v>
      </c>
      <c r="N183" s="451" t="s">
        <v>423</v>
      </c>
      <c r="O183" s="451" t="s">
        <v>424</v>
      </c>
      <c r="P183" s="125" t="s">
        <v>387</v>
      </c>
      <c r="Q183" s="125" t="s">
        <v>418</v>
      </c>
      <c r="R183" s="125" t="s">
        <v>388</v>
      </c>
      <c r="S183" s="125" t="s">
        <v>421</v>
      </c>
      <c r="T183" s="98" t="s">
        <v>419</v>
      </c>
      <c r="U183" s="57"/>
      <c r="W183" s="6"/>
    </row>
    <row r="184" spans="1:23" ht="16.5" customHeight="1" thickBot="1">
      <c r="A184" s="299"/>
      <c r="B184" s="300" t="s">
        <v>22</v>
      </c>
      <c r="C184" s="301"/>
      <c r="D184" s="302"/>
      <c r="E184" s="302"/>
      <c r="F184" s="302"/>
      <c r="G184" s="302"/>
      <c r="H184" s="302"/>
      <c r="I184" s="302"/>
      <c r="J184" s="302"/>
      <c r="K184" s="302"/>
      <c r="L184" s="302"/>
      <c r="M184" s="302"/>
      <c r="N184" s="302"/>
      <c r="O184" s="302"/>
      <c r="P184" s="302"/>
      <c r="Q184" s="302"/>
      <c r="R184" s="302"/>
      <c r="S184" s="302"/>
      <c r="T184" s="303"/>
      <c r="U184" s="325"/>
      <c r="W184" s="6"/>
    </row>
    <row r="185" spans="1:23" ht="35.25" customHeight="1">
      <c r="A185" s="273" t="s">
        <v>416</v>
      </c>
      <c r="B185" s="291" t="s">
        <v>417</v>
      </c>
      <c r="C185" s="117">
        <v>150</v>
      </c>
      <c r="D185" s="168">
        <v>13.9</v>
      </c>
      <c r="E185" s="168">
        <v>14.3</v>
      </c>
      <c r="F185" s="168">
        <v>10</v>
      </c>
      <c r="G185" s="155">
        <v>259</v>
      </c>
      <c r="H185" s="155">
        <v>176.5</v>
      </c>
      <c r="I185" s="168">
        <v>216</v>
      </c>
      <c r="J185" s="394">
        <v>19</v>
      </c>
      <c r="K185" s="394">
        <v>257</v>
      </c>
      <c r="L185" s="168">
        <v>3</v>
      </c>
      <c r="M185" s="168">
        <v>21.56</v>
      </c>
      <c r="N185" s="168">
        <v>27.82</v>
      </c>
      <c r="O185" s="168">
        <v>57.2</v>
      </c>
      <c r="P185" s="168">
        <v>0.07</v>
      </c>
      <c r="Q185" s="168">
        <v>0.99</v>
      </c>
      <c r="R185" s="168">
        <v>0.3</v>
      </c>
      <c r="S185" s="394">
        <v>156</v>
      </c>
      <c r="T185" s="168">
        <v>2.2</v>
      </c>
      <c r="U185" s="307"/>
      <c r="W185" s="6"/>
    </row>
    <row r="186" spans="1:23" ht="27" customHeight="1">
      <c r="A186" s="457" t="s">
        <v>409</v>
      </c>
      <c r="B186" s="322" t="s">
        <v>482</v>
      </c>
      <c r="C186" s="344">
        <v>60</v>
      </c>
      <c r="D186" s="106">
        <v>6.48</v>
      </c>
      <c r="E186" s="106">
        <v>6.1</v>
      </c>
      <c r="F186" s="106">
        <v>27.85</v>
      </c>
      <c r="G186" s="118">
        <v>133.3</v>
      </c>
      <c r="H186" s="118">
        <v>195</v>
      </c>
      <c r="I186" s="106">
        <v>180.75</v>
      </c>
      <c r="J186" s="106">
        <v>25.25</v>
      </c>
      <c r="K186" s="377">
        <v>133.3</v>
      </c>
      <c r="L186" s="106">
        <v>0.5</v>
      </c>
      <c r="M186" s="106">
        <v>1.1</v>
      </c>
      <c r="N186" s="106">
        <v>4.9</v>
      </c>
      <c r="O186" s="106">
        <v>4.8</v>
      </c>
      <c r="P186" s="106">
        <v>0.04</v>
      </c>
      <c r="Q186" s="106">
        <v>0.07</v>
      </c>
      <c r="R186" s="106">
        <v>0.14</v>
      </c>
      <c r="S186" s="106">
        <v>52</v>
      </c>
      <c r="T186" s="106">
        <v>0.19</v>
      </c>
      <c r="U186" s="307"/>
      <c r="W186" s="6"/>
    </row>
    <row r="187" spans="1:23" ht="30" customHeight="1">
      <c r="A187" s="116" t="s">
        <v>343</v>
      </c>
      <c r="B187" s="291" t="s">
        <v>365</v>
      </c>
      <c r="C187" s="119">
        <v>200</v>
      </c>
      <c r="D187" s="106">
        <v>1.5</v>
      </c>
      <c r="E187" s="106">
        <v>1.3</v>
      </c>
      <c r="F187" s="106">
        <v>22.4</v>
      </c>
      <c r="G187" s="118">
        <v>107</v>
      </c>
      <c r="H187" s="118">
        <v>168</v>
      </c>
      <c r="I187" s="106">
        <v>161</v>
      </c>
      <c r="J187" s="106">
        <v>7</v>
      </c>
      <c r="K187" s="377">
        <v>145</v>
      </c>
      <c r="L187" s="106">
        <v>1</v>
      </c>
      <c r="M187" s="106">
        <v>9</v>
      </c>
      <c r="N187" s="106">
        <v>2</v>
      </c>
      <c r="O187" s="106">
        <v>20</v>
      </c>
      <c r="P187" s="106">
        <v>0.02</v>
      </c>
      <c r="Q187" s="106">
        <v>0.15</v>
      </c>
      <c r="R187" s="106">
        <v>1</v>
      </c>
      <c r="S187" s="106">
        <v>23.8</v>
      </c>
      <c r="T187" s="106">
        <v>0</v>
      </c>
      <c r="U187" s="307"/>
      <c r="W187" s="6"/>
    </row>
    <row r="188" spans="1:23" ht="24.75" customHeight="1" thickBot="1">
      <c r="A188" s="413" t="s">
        <v>366</v>
      </c>
      <c r="B188" s="164" t="s">
        <v>400</v>
      </c>
      <c r="C188" s="376">
        <v>115</v>
      </c>
      <c r="D188" s="362">
        <v>2.9</v>
      </c>
      <c r="E188" s="362">
        <v>3.5</v>
      </c>
      <c r="F188" s="362">
        <v>21.3</v>
      </c>
      <c r="G188" s="362">
        <v>124</v>
      </c>
      <c r="H188" s="362">
        <v>129</v>
      </c>
      <c r="I188" s="362">
        <v>235</v>
      </c>
      <c r="J188" s="362">
        <v>30</v>
      </c>
      <c r="K188" s="363">
        <v>196</v>
      </c>
      <c r="L188" s="362">
        <v>0</v>
      </c>
      <c r="M188" s="362">
        <v>0</v>
      </c>
      <c r="N188" s="362">
        <v>0</v>
      </c>
      <c r="O188" s="362">
        <v>0</v>
      </c>
      <c r="P188" s="362">
        <v>0.2</v>
      </c>
      <c r="Q188" s="362">
        <v>0.2</v>
      </c>
      <c r="R188" s="362">
        <v>2</v>
      </c>
      <c r="S188" s="362">
        <v>22</v>
      </c>
      <c r="T188" s="362">
        <v>0</v>
      </c>
      <c r="U188" s="316"/>
      <c r="W188" s="6"/>
    </row>
    <row r="189" spans="1:23" ht="21.75" customHeight="1" thickBot="1">
      <c r="A189" s="293"/>
      <c r="B189" s="293" t="s">
        <v>226</v>
      </c>
      <c r="C189" s="349">
        <f aca="true" t="shared" si="10" ref="C189:T189">SUM(C185:C188)</f>
        <v>525</v>
      </c>
      <c r="D189" s="405">
        <f t="shared" si="10"/>
        <v>24.78</v>
      </c>
      <c r="E189" s="405">
        <f t="shared" si="10"/>
        <v>25.2</v>
      </c>
      <c r="F189" s="401">
        <f t="shared" si="10"/>
        <v>81.55</v>
      </c>
      <c r="G189" s="401">
        <f t="shared" si="10"/>
        <v>623.3</v>
      </c>
      <c r="H189" s="401">
        <f t="shared" si="10"/>
        <v>668.5</v>
      </c>
      <c r="I189" s="349">
        <f t="shared" si="10"/>
        <v>792.75</v>
      </c>
      <c r="J189" s="349">
        <f t="shared" si="10"/>
        <v>81.25</v>
      </c>
      <c r="K189" s="349">
        <f t="shared" si="10"/>
        <v>731.3</v>
      </c>
      <c r="L189" s="349">
        <f t="shared" si="10"/>
        <v>4.5</v>
      </c>
      <c r="M189" s="349">
        <f t="shared" si="10"/>
        <v>31.66</v>
      </c>
      <c r="N189" s="349">
        <f t="shared" si="10"/>
        <v>34.72</v>
      </c>
      <c r="O189" s="349">
        <f t="shared" si="10"/>
        <v>82</v>
      </c>
      <c r="P189" s="349">
        <f t="shared" si="10"/>
        <v>0.33</v>
      </c>
      <c r="Q189" s="349">
        <f t="shared" si="10"/>
        <v>1.41</v>
      </c>
      <c r="R189" s="349">
        <f t="shared" si="10"/>
        <v>3.44</v>
      </c>
      <c r="S189" s="349">
        <f t="shared" si="10"/>
        <v>253.8</v>
      </c>
      <c r="T189" s="349">
        <f t="shared" si="10"/>
        <v>2.39</v>
      </c>
      <c r="U189" s="367"/>
      <c r="W189" s="6"/>
    </row>
    <row r="190" spans="1:23" ht="12" customHeight="1">
      <c r="A190" s="318"/>
      <c r="B190" s="318"/>
      <c r="C190" s="424"/>
      <c r="D190" s="426"/>
      <c r="E190" s="426"/>
      <c r="F190" s="425"/>
      <c r="G190" s="425"/>
      <c r="H190" s="425"/>
      <c r="I190" s="424"/>
      <c r="J190" s="424"/>
      <c r="K190" s="424"/>
      <c r="L190" s="424"/>
      <c r="M190" s="424"/>
      <c r="N190" s="424"/>
      <c r="O190" s="424"/>
      <c r="P190" s="424"/>
      <c r="Q190" s="424"/>
      <c r="R190" s="424"/>
      <c r="S190" s="424"/>
      <c r="T190" s="424"/>
      <c r="U190" s="367"/>
      <c r="W190" s="6"/>
    </row>
    <row r="191" spans="1:23" ht="21.75" customHeight="1" thickBot="1">
      <c r="A191" s="295"/>
      <c r="B191" s="69"/>
      <c r="C191" s="41"/>
      <c r="D191" s="40"/>
      <c r="E191" s="298" t="s">
        <v>428</v>
      </c>
      <c r="F191" s="298"/>
      <c r="G191" s="298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367"/>
      <c r="W191" s="6"/>
    </row>
    <row r="192" spans="1:23" ht="21.75" customHeight="1" thickBot="1">
      <c r="A192" s="468" t="s">
        <v>415</v>
      </c>
      <c r="B192" s="477" t="s">
        <v>11</v>
      </c>
      <c r="C192" s="100" t="s">
        <v>12</v>
      </c>
      <c r="D192" s="472" t="s">
        <v>15</v>
      </c>
      <c r="E192" s="473"/>
      <c r="F192" s="474"/>
      <c r="G192" s="101" t="s">
        <v>16</v>
      </c>
      <c r="H192" s="472" t="s">
        <v>389</v>
      </c>
      <c r="I192" s="475"/>
      <c r="J192" s="475"/>
      <c r="K192" s="475"/>
      <c r="L192" s="475"/>
      <c r="M192" s="475"/>
      <c r="N192" s="475"/>
      <c r="O192" s="476"/>
      <c r="P192" s="472" t="s">
        <v>382</v>
      </c>
      <c r="Q192" s="473"/>
      <c r="R192" s="475"/>
      <c r="S192" s="475"/>
      <c r="T192" s="476"/>
      <c r="U192" s="367"/>
      <c r="W192" s="6"/>
    </row>
    <row r="193" spans="1:23" ht="33" customHeight="1" thickBot="1">
      <c r="A193" s="469"/>
      <c r="B193" s="478"/>
      <c r="C193" s="458" t="s">
        <v>17</v>
      </c>
      <c r="D193" s="125" t="s">
        <v>18</v>
      </c>
      <c r="E193" s="125" t="s">
        <v>19</v>
      </c>
      <c r="F193" s="125" t="s">
        <v>20</v>
      </c>
      <c r="G193" s="459" t="s">
        <v>21</v>
      </c>
      <c r="H193" s="451" t="s">
        <v>420</v>
      </c>
      <c r="I193" s="451" t="s">
        <v>383</v>
      </c>
      <c r="J193" s="451" t="s">
        <v>384</v>
      </c>
      <c r="K193" s="451" t="s">
        <v>385</v>
      </c>
      <c r="L193" s="451" t="s">
        <v>386</v>
      </c>
      <c r="M193" s="451" t="s">
        <v>422</v>
      </c>
      <c r="N193" s="451" t="s">
        <v>423</v>
      </c>
      <c r="O193" s="451" t="s">
        <v>424</v>
      </c>
      <c r="P193" s="125" t="s">
        <v>387</v>
      </c>
      <c r="Q193" s="125" t="s">
        <v>418</v>
      </c>
      <c r="R193" s="125" t="s">
        <v>388</v>
      </c>
      <c r="S193" s="125" t="s">
        <v>421</v>
      </c>
      <c r="T193" s="98" t="s">
        <v>419</v>
      </c>
      <c r="U193" s="367"/>
      <c r="W193" s="6"/>
    </row>
    <row r="194" spans="1:23" ht="21.75" customHeight="1" thickBot="1">
      <c r="A194" s="299"/>
      <c r="B194" s="300" t="s">
        <v>22</v>
      </c>
      <c r="C194" s="301"/>
      <c r="D194" s="302"/>
      <c r="E194" s="302"/>
      <c r="F194" s="302"/>
      <c r="G194" s="302"/>
      <c r="H194" s="302"/>
      <c r="I194" s="302"/>
      <c r="J194" s="302"/>
      <c r="K194" s="302"/>
      <c r="L194" s="302"/>
      <c r="M194" s="302"/>
      <c r="N194" s="302"/>
      <c r="O194" s="302"/>
      <c r="P194" s="302"/>
      <c r="Q194" s="302"/>
      <c r="R194" s="302"/>
      <c r="S194" s="302"/>
      <c r="T194" s="303"/>
      <c r="U194" s="367"/>
      <c r="W194" s="6"/>
    </row>
    <row r="195" spans="1:23" ht="39" customHeight="1">
      <c r="A195" s="339" t="s">
        <v>390</v>
      </c>
      <c r="B195" s="322" t="s">
        <v>429</v>
      </c>
      <c r="C195" s="344">
        <v>205</v>
      </c>
      <c r="D195" s="130">
        <v>5.56</v>
      </c>
      <c r="E195" s="130">
        <v>7.77</v>
      </c>
      <c r="F195" s="130">
        <v>32.86</v>
      </c>
      <c r="G195" s="434">
        <v>223.6</v>
      </c>
      <c r="H195" s="434">
        <v>163.18</v>
      </c>
      <c r="I195" s="434">
        <v>147</v>
      </c>
      <c r="J195" s="434">
        <v>155</v>
      </c>
      <c r="K195" s="391">
        <v>32.2</v>
      </c>
      <c r="L195" s="391">
        <v>0.45</v>
      </c>
      <c r="M195" s="391">
        <v>8.5</v>
      </c>
      <c r="N195" s="391">
        <v>7.26</v>
      </c>
      <c r="O195" s="434">
        <v>39.7</v>
      </c>
      <c r="P195" s="391">
        <v>0.07</v>
      </c>
      <c r="Q195" s="391">
        <v>0.14</v>
      </c>
      <c r="R195" s="391">
        <v>1.56</v>
      </c>
      <c r="S195" s="391">
        <v>44</v>
      </c>
      <c r="T195" s="391">
        <v>0.65</v>
      </c>
      <c r="U195" s="367"/>
      <c r="W195" s="6"/>
    </row>
    <row r="196" spans="1:23" ht="38.25" customHeight="1">
      <c r="A196" s="333" t="s">
        <v>409</v>
      </c>
      <c r="B196" s="294" t="s">
        <v>370</v>
      </c>
      <c r="C196" s="159">
        <v>25</v>
      </c>
      <c r="D196" s="106">
        <v>1.98</v>
      </c>
      <c r="E196" s="106">
        <v>0.2</v>
      </c>
      <c r="F196" s="106">
        <v>12.2</v>
      </c>
      <c r="G196" s="106">
        <v>58.5</v>
      </c>
      <c r="H196" s="106">
        <v>23.3</v>
      </c>
      <c r="I196" s="106">
        <v>10</v>
      </c>
      <c r="J196" s="106">
        <v>5</v>
      </c>
      <c r="K196" s="106">
        <v>5</v>
      </c>
      <c r="L196" s="106">
        <v>0.28</v>
      </c>
      <c r="M196" s="106">
        <v>0.8</v>
      </c>
      <c r="N196" s="106">
        <v>1.5</v>
      </c>
      <c r="O196" s="106">
        <v>3.63</v>
      </c>
      <c r="P196" s="106">
        <v>5</v>
      </c>
      <c r="Q196" s="106">
        <v>0.008</v>
      </c>
      <c r="R196" s="106">
        <v>1</v>
      </c>
      <c r="S196" s="106">
        <v>0</v>
      </c>
      <c r="T196" s="106">
        <v>0.55</v>
      </c>
      <c r="U196" s="367"/>
      <c r="W196" s="6"/>
    </row>
    <row r="197" spans="1:23" ht="42" customHeight="1">
      <c r="A197" s="354" t="s">
        <v>477</v>
      </c>
      <c r="B197" s="291" t="s">
        <v>476</v>
      </c>
      <c r="C197" s="119">
        <v>85</v>
      </c>
      <c r="D197" s="106">
        <v>10.3</v>
      </c>
      <c r="E197" s="106">
        <v>10.5</v>
      </c>
      <c r="F197" s="106">
        <v>17</v>
      </c>
      <c r="G197" s="118">
        <v>207</v>
      </c>
      <c r="H197" s="118">
        <v>146</v>
      </c>
      <c r="I197" s="118">
        <v>221</v>
      </c>
      <c r="J197" s="118">
        <v>14</v>
      </c>
      <c r="K197" s="118">
        <v>3.2</v>
      </c>
      <c r="L197" s="118">
        <v>1</v>
      </c>
      <c r="M197" s="118">
        <v>0.9</v>
      </c>
      <c r="N197" s="118">
        <v>2</v>
      </c>
      <c r="O197" s="118">
        <v>20</v>
      </c>
      <c r="P197" s="118">
        <v>0.05</v>
      </c>
      <c r="Q197" s="118">
        <v>0.15</v>
      </c>
      <c r="R197" s="118">
        <v>0.31</v>
      </c>
      <c r="S197" s="369">
        <v>29.6</v>
      </c>
      <c r="T197" s="118">
        <v>0.05</v>
      </c>
      <c r="U197" s="367"/>
      <c r="W197" s="6"/>
    </row>
    <row r="198" spans="1:23" ht="21.75" customHeight="1">
      <c r="A198" s="292" t="s">
        <v>442</v>
      </c>
      <c r="B198" s="292" t="s">
        <v>435</v>
      </c>
      <c r="C198" s="112">
        <v>200</v>
      </c>
      <c r="D198" s="106">
        <v>0.3</v>
      </c>
      <c r="E198" s="106">
        <v>0</v>
      </c>
      <c r="F198" s="106">
        <v>15</v>
      </c>
      <c r="G198" s="111">
        <v>49.5</v>
      </c>
      <c r="H198" s="111">
        <v>10.8</v>
      </c>
      <c r="I198" s="106">
        <v>8</v>
      </c>
      <c r="J198" s="106">
        <v>5</v>
      </c>
      <c r="K198" s="106">
        <v>10</v>
      </c>
      <c r="L198" s="106">
        <v>1</v>
      </c>
      <c r="M198" s="106">
        <v>0</v>
      </c>
      <c r="N198" s="106">
        <v>0.02</v>
      </c>
      <c r="O198" s="106">
        <v>0.7</v>
      </c>
      <c r="P198" s="106">
        <v>0</v>
      </c>
      <c r="Q198" s="106">
        <v>0</v>
      </c>
      <c r="R198" s="106">
        <v>15</v>
      </c>
      <c r="S198" s="106">
        <v>0</v>
      </c>
      <c r="T198" s="106">
        <v>0</v>
      </c>
      <c r="U198" s="367"/>
      <c r="W198" s="6"/>
    </row>
    <row r="199" spans="1:23" ht="21.75" customHeight="1" thickBot="1">
      <c r="A199" s="294" t="s">
        <v>412</v>
      </c>
      <c r="B199" s="291" t="s">
        <v>397</v>
      </c>
      <c r="C199" s="159">
        <v>100</v>
      </c>
      <c r="D199" s="362">
        <v>0.4</v>
      </c>
      <c r="E199" s="362">
        <v>0.4</v>
      </c>
      <c r="F199" s="362">
        <v>11</v>
      </c>
      <c r="G199" s="361">
        <v>47</v>
      </c>
      <c r="H199" s="361">
        <v>278</v>
      </c>
      <c r="I199" s="362">
        <v>30</v>
      </c>
      <c r="J199" s="362">
        <v>11</v>
      </c>
      <c r="K199" s="363">
        <v>17</v>
      </c>
      <c r="L199" s="362">
        <v>0.1</v>
      </c>
      <c r="M199" s="362">
        <v>1.76</v>
      </c>
      <c r="N199" s="362">
        <v>0.26</v>
      </c>
      <c r="O199" s="362">
        <v>7.04</v>
      </c>
      <c r="P199" s="362">
        <v>0.04</v>
      </c>
      <c r="Q199" s="362">
        <v>0.016</v>
      </c>
      <c r="R199" s="362">
        <v>10</v>
      </c>
      <c r="S199" s="362">
        <v>3</v>
      </c>
      <c r="T199" s="362">
        <v>0</v>
      </c>
      <c r="U199" s="362">
        <v>0</v>
      </c>
      <c r="W199" s="6"/>
    </row>
    <row r="200" spans="1:23" ht="21.75" customHeight="1" thickBot="1">
      <c r="A200" s="293"/>
      <c r="B200" s="293" t="s">
        <v>226</v>
      </c>
      <c r="C200" s="349">
        <f aca="true" t="shared" si="11" ref="C200:T200">SUM(C195:C199)</f>
        <v>615</v>
      </c>
      <c r="D200" s="405">
        <f t="shared" si="11"/>
        <v>18.54</v>
      </c>
      <c r="E200" s="405">
        <f t="shared" si="11"/>
        <v>18.869999999999997</v>
      </c>
      <c r="F200" s="401">
        <f t="shared" si="11"/>
        <v>88.06</v>
      </c>
      <c r="G200" s="401">
        <f t="shared" si="11"/>
        <v>585.6</v>
      </c>
      <c r="H200" s="401">
        <f t="shared" si="11"/>
        <v>621.28</v>
      </c>
      <c r="I200" s="349">
        <f t="shared" si="11"/>
        <v>416</v>
      </c>
      <c r="J200" s="349">
        <f t="shared" si="11"/>
        <v>190</v>
      </c>
      <c r="K200" s="349">
        <f t="shared" si="11"/>
        <v>67.4</v>
      </c>
      <c r="L200" s="349">
        <f t="shared" si="11"/>
        <v>2.83</v>
      </c>
      <c r="M200" s="349">
        <f t="shared" si="11"/>
        <v>11.96</v>
      </c>
      <c r="N200" s="349">
        <f t="shared" si="11"/>
        <v>11.04</v>
      </c>
      <c r="O200" s="349">
        <f t="shared" si="11"/>
        <v>71.07000000000001</v>
      </c>
      <c r="P200" s="349">
        <f t="shared" si="11"/>
        <v>5.16</v>
      </c>
      <c r="Q200" s="349">
        <f t="shared" si="11"/>
        <v>0.31400000000000006</v>
      </c>
      <c r="R200" s="349">
        <f t="shared" si="11"/>
        <v>27.87</v>
      </c>
      <c r="S200" s="349">
        <f t="shared" si="11"/>
        <v>76.6</v>
      </c>
      <c r="T200" s="349">
        <f t="shared" si="11"/>
        <v>1.2500000000000002</v>
      </c>
      <c r="U200" s="367"/>
      <c r="W200" s="6"/>
    </row>
    <row r="201" spans="1:23" ht="21.75" customHeight="1">
      <c r="A201" s="318"/>
      <c r="B201" s="318"/>
      <c r="C201" s="424"/>
      <c r="D201" s="426"/>
      <c r="E201" s="426"/>
      <c r="F201" s="425"/>
      <c r="G201" s="425"/>
      <c r="H201" s="425"/>
      <c r="I201" s="424"/>
      <c r="J201" s="424"/>
      <c r="K201" s="424"/>
      <c r="L201" s="424"/>
      <c r="M201" s="424"/>
      <c r="N201" s="424"/>
      <c r="O201" s="424"/>
      <c r="P201" s="424"/>
      <c r="Q201" s="424"/>
      <c r="R201" s="424"/>
      <c r="S201" s="424"/>
      <c r="T201" s="424"/>
      <c r="U201" s="367"/>
      <c r="W201" s="6"/>
    </row>
    <row r="202" spans="1:23" ht="21.75" customHeight="1">
      <c r="A202" s="318"/>
      <c r="B202" s="318"/>
      <c r="C202" s="424"/>
      <c r="D202" s="426"/>
      <c r="E202" s="426"/>
      <c r="F202" s="425"/>
      <c r="G202" s="425"/>
      <c r="H202" s="425"/>
      <c r="I202" s="424"/>
      <c r="J202" s="424"/>
      <c r="K202" s="424"/>
      <c r="L202" s="424"/>
      <c r="M202" s="424"/>
      <c r="N202" s="424"/>
      <c r="O202" s="424"/>
      <c r="P202" s="424"/>
      <c r="Q202" s="424"/>
      <c r="R202" s="424"/>
      <c r="S202" s="424"/>
      <c r="T202" s="424"/>
      <c r="U202" s="367"/>
      <c r="W202" s="6"/>
    </row>
    <row r="203" spans="1:23" ht="21.75" customHeight="1">
      <c r="A203" s="318"/>
      <c r="B203" s="318"/>
      <c r="C203" s="424"/>
      <c r="D203" s="426"/>
      <c r="E203" s="426"/>
      <c r="F203" s="425"/>
      <c r="G203" s="425"/>
      <c r="H203" s="425"/>
      <c r="I203" s="424"/>
      <c r="J203" s="424"/>
      <c r="K203" s="424"/>
      <c r="L203" s="424"/>
      <c r="M203" s="424"/>
      <c r="N203" s="424"/>
      <c r="O203" s="424"/>
      <c r="P203" s="424"/>
      <c r="Q203" s="424"/>
      <c r="R203" s="424"/>
      <c r="S203" s="424"/>
      <c r="T203" s="424"/>
      <c r="U203" s="367"/>
      <c r="W203" s="6"/>
    </row>
    <row r="204" spans="1:23" ht="21.75" customHeight="1">
      <c r="A204" s="318"/>
      <c r="B204" s="318"/>
      <c r="C204" s="424"/>
      <c r="D204" s="426"/>
      <c r="E204" s="426"/>
      <c r="F204" s="425"/>
      <c r="G204" s="425"/>
      <c r="H204" s="425"/>
      <c r="I204" s="424"/>
      <c r="J204" s="424"/>
      <c r="K204" s="424"/>
      <c r="L204" s="424"/>
      <c r="M204" s="424"/>
      <c r="N204" s="424"/>
      <c r="O204" s="424"/>
      <c r="P204" s="424"/>
      <c r="Q204" s="424"/>
      <c r="R204" s="424"/>
      <c r="S204" s="424"/>
      <c r="T204" s="424"/>
      <c r="U204" s="367"/>
      <c r="W204" s="6"/>
    </row>
    <row r="205" spans="1:23" ht="21.75" customHeight="1">
      <c r="A205" s="318"/>
      <c r="B205" s="318"/>
      <c r="C205" s="424"/>
      <c r="D205" s="426"/>
      <c r="E205" s="426"/>
      <c r="F205" s="425"/>
      <c r="G205" s="425"/>
      <c r="H205" s="425"/>
      <c r="I205" s="424"/>
      <c r="J205" s="424"/>
      <c r="K205" s="424"/>
      <c r="L205" s="424"/>
      <c r="M205" s="424"/>
      <c r="N205" s="424"/>
      <c r="O205" s="424"/>
      <c r="P205" s="424"/>
      <c r="Q205" s="424"/>
      <c r="R205" s="424"/>
      <c r="S205" s="424"/>
      <c r="T205" s="424"/>
      <c r="U205" s="367"/>
      <c r="W205" s="6"/>
    </row>
    <row r="206" spans="1:23" ht="21.75" customHeight="1">
      <c r="A206" s="318"/>
      <c r="B206" s="318"/>
      <c r="C206" s="424"/>
      <c r="D206" s="426"/>
      <c r="E206" s="426"/>
      <c r="F206" s="425"/>
      <c r="G206" s="425"/>
      <c r="H206" s="425"/>
      <c r="I206" s="424"/>
      <c r="J206" s="424"/>
      <c r="K206" s="424"/>
      <c r="L206" s="424"/>
      <c r="M206" s="424"/>
      <c r="N206" s="424"/>
      <c r="O206" s="424"/>
      <c r="P206" s="424"/>
      <c r="Q206" s="424"/>
      <c r="R206" s="424"/>
      <c r="S206" s="424"/>
      <c r="T206" s="424"/>
      <c r="U206" s="367"/>
      <c r="W206" s="6"/>
    </row>
    <row r="207" spans="1:23" ht="21.75" customHeight="1">
      <c r="A207" s="318"/>
      <c r="B207" s="318"/>
      <c r="C207" s="424"/>
      <c r="D207" s="426"/>
      <c r="E207" s="426"/>
      <c r="F207" s="425"/>
      <c r="G207" s="425"/>
      <c r="H207" s="425"/>
      <c r="I207" s="424"/>
      <c r="J207" s="424"/>
      <c r="K207" s="424"/>
      <c r="L207" s="424"/>
      <c r="M207" s="424"/>
      <c r="N207" s="424"/>
      <c r="O207" s="424"/>
      <c r="P207" s="424"/>
      <c r="Q207" s="424"/>
      <c r="R207" s="424"/>
      <c r="S207" s="424"/>
      <c r="T207" s="424"/>
      <c r="U207" s="367"/>
      <c r="W207" s="6"/>
    </row>
    <row r="208" spans="1:23" ht="21.75" customHeight="1">
      <c r="A208" s="318"/>
      <c r="B208" s="318"/>
      <c r="C208" s="424"/>
      <c r="D208" s="426"/>
      <c r="E208" s="426"/>
      <c r="F208" s="425"/>
      <c r="G208" s="425"/>
      <c r="H208" s="425"/>
      <c r="I208" s="424"/>
      <c r="J208" s="424"/>
      <c r="K208" s="424"/>
      <c r="L208" s="424"/>
      <c r="M208" s="424"/>
      <c r="N208" s="424"/>
      <c r="O208" s="424"/>
      <c r="P208" s="424"/>
      <c r="Q208" s="424"/>
      <c r="R208" s="424"/>
      <c r="S208" s="424"/>
      <c r="T208" s="424"/>
      <c r="U208" s="367"/>
      <c r="W208" s="6"/>
    </row>
    <row r="209" spans="1:23" ht="21.75" customHeight="1">
      <c r="A209" s="318"/>
      <c r="B209" s="318"/>
      <c r="C209" s="424"/>
      <c r="D209" s="426"/>
      <c r="E209" s="426"/>
      <c r="F209" s="425"/>
      <c r="G209" s="425"/>
      <c r="H209" s="425"/>
      <c r="I209" s="424"/>
      <c r="J209" s="424"/>
      <c r="K209" s="424"/>
      <c r="L209" s="424"/>
      <c r="M209" s="424"/>
      <c r="N209" s="424"/>
      <c r="O209" s="424"/>
      <c r="P209" s="424"/>
      <c r="Q209" s="424"/>
      <c r="R209" s="424"/>
      <c r="S209" s="424"/>
      <c r="T209" s="424"/>
      <c r="U209" s="367"/>
      <c r="W209" s="6"/>
    </row>
    <row r="210" spans="1:23" ht="16.5" customHeight="1">
      <c r="A210" s="318"/>
      <c r="B210" s="318"/>
      <c r="C210" s="306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W210" s="6"/>
    </row>
    <row r="211" spans="1:23" ht="0.75" customHeight="1">
      <c r="A211" s="295"/>
      <c r="B211" s="310"/>
      <c r="C211" s="41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W211" s="6"/>
    </row>
    <row r="212" spans="1:23" ht="16.5" customHeight="1">
      <c r="A212" s="295"/>
      <c r="B212" s="327" t="s">
        <v>123</v>
      </c>
      <c r="C212" s="41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W212" s="6"/>
    </row>
    <row r="213" spans="1:23" ht="16.5" customHeight="1">
      <c r="A213" s="295"/>
      <c r="B213" s="327" t="s">
        <v>135</v>
      </c>
      <c r="C213" s="41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W213" s="6"/>
    </row>
    <row r="214" spans="1:23" ht="16.5" customHeight="1">
      <c r="A214" s="295"/>
      <c r="B214" s="327" t="s">
        <v>472</v>
      </c>
      <c r="C214" s="41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W214" s="6"/>
    </row>
    <row r="215" spans="1:23" ht="16.5" customHeight="1">
      <c r="A215" s="295"/>
      <c r="B215" s="19" t="s">
        <v>362</v>
      </c>
      <c r="C215" s="41"/>
      <c r="D215" s="40"/>
      <c r="E215" s="298" t="s">
        <v>427</v>
      </c>
      <c r="F215" s="298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W215" s="6"/>
    </row>
    <row r="216" spans="1:23" ht="16.5" customHeight="1" thickBot="1">
      <c r="A216" s="295"/>
      <c r="B216" s="20"/>
      <c r="C216" s="41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W216" s="6"/>
    </row>
    <row r="217" spans="1:23" ht="16.5" customHeight="1" thickBot="1">
      <c r="A217" s="468" t="s">
        <v>415</v>
      </c>
      <c r="B217" s="477" t="s">
        <v>11</v>
      </c>
      <c r="C217" s="100" t="s">
        <v>12</v>
      </c>
      <c r="D217" s="472" t="s">
        <v>15</v>
      </c>
      <c r="E217" s="473"/>
      <c r="F217" s="474"/>
      <c r="G217" s="101" t="s">
        <v>16</v>
      </c>
      <c r="H217" s="472" t="s">
        <v>389</v>
      </c>
      <c r="I217" s="475"/>
      <c r="J217" s="475"/>
      <c r="K217" s="475"/>
      <c r="L217" s="475"/>
      <c r="M217" s="475"/>
      <c r="N217" s="475"/>
      <c r="O217" s="476"/>
      <c r="P217" s="472" t="s">
        <v>382</v>
      </c>
      <c r="Q217" s="473"/>
      <c r="R217" s="475"/>
      <c r="S217" s="475"/>
      <c r="T217" s="476"/>
      <c r="U217" s="364"/>
      <c r="W217" s="6"/>
    </row>
    <row r="218" spans="1:23" ht="38.25" customHeight="1" thickBot="1">
      <c r="A218" s="469"/>
      <c r="B218" s="478"/>
      <c r="C218" s="458" t="s">
        <v>17</v>
      </c>
      <c r="D218" s="125" t="s">
        <v>18</v>
      </c>
      <c r="E218" s="125" t="s">
        <v>19</v>
      </c>
      <c r="F218" s="125" t="s">
        <v>20</v>
      </c>
      <c r="G218" s="459" t="s">
        <v>21</v>
      </c>
      <c r="H218" s="451" t="s">
        <v>420</v>
      </c>
      <c r="I218" s="451" t="s">
        <v>383</v>
      </c>
      <c r="J218" s="451" t="s">
        <v>384</v>
      </c>
      <c r="K218" s="451" t="s">
        <v>385</v>
      </c>
      <c r="L218" s="451" t="s">
        <v>386</v>
      </c>
      <c r="M218" s="451" t="s">
        <v>422</v>
      </c>
      <c r="N218" s="451" t="s">
        <v>423</v>
      </c>
      <c r="O218" s="451" t="s">
        <v>424</v>
      </c>
      <c r="P218" s="125" t="s">
        <v>387</v>
      </c>
      <c r="Q218" s="125" t="s">
        <v>418</v>
      </c>
      <c r="R218" s="125" t="s">
        <v>388</v>
      </c>
      <c r="S218" s="125" t="s">
        <v>421</v>
      </c>
      <c r="T218" s="98" t="s">
        <v>419</v>
      </c>
      <c r="U218" s="57"/>
      <c r="W218" s="6"/>
    </row>
    <row r="219" spans="1:23" ht="16.5" customHeight="1" thickBot="1">
      <c r="A219" s="299"/>
      <c r="B219" s="300" t="s">
        <v>22</v>
      </c>
      <c r="C219" s="301"/>
      <c r="D219" s="302"/>
      <c r="E219" s="302"/>
      <c r="F219" s="302"/>
      <c r="G219" s="302"/>
      <c r="H219" s="302"/>
      <c r="I219" s="302"/>
      <c r="J219" s="302"/>
      <c r="K219" s="302"/>
      <c r="L219" s="302"/>
      <c r="M219" s="302"/>
      <c r="N219" s="302"/>
      <c r="O219" s="302"/>
      <c r="P219" s="302"/>
      <c r="Q219" s="302"/>
      <c r="R219" s="302"/>
      <c r="S219" s="302"/>
      <c r="T219" s="303"/>
      <c r="U219" s="325"/>
      <c r="W219" s="6"/>
    </row>
    <row r="220" spans="1:22" ht="39" customHeight="1">
      <c r="A220" s="178" t="s">
        <v>379</v>
      </c>
      <c r="B220" s="292" t="s">
        <v>407</v>
      </c>
      <c r="C220" s="105" t="s">
        <v>410</v>
      </c>
      <c r="D220" s="130">
        <v>0.55</v>
      </c>
      <c r="E220" s="130">
        <v>0.1</v>
      </c>
      <c r="F220" s="130">
        <v>3.8</v>
      </c>
      <c r="G220" s="130">
        <v>12</v>
      </c>
      <c r="H220" s="130">
        <v>98</v>
      </c>
      <c r="I220" s="130">
        <v>6.9</v>
      </c>
      <c r="J220" s="130">
        <v>7.2</v>
      </c>
      <c r="K220" s="130">
        <v>4.2</v>
      </c>
      <c r="L220" s="130">
        <v>0.18</v>
      </c>
      <c r="M220" s="130">
        <v>0.1</v>
      </c>
      <c r="N220" s="130">
        <v>0.1</v>
      </c>
      <c r="O220" s="130">
        <v>5</v>
      </c>
      <c r="P220" s="130">
        <v>0.01</v>
      </c>
      <c r="Q220" s="130">
        <v>0.01</v>
      </c>
      <c r="R220" s="130">
        <v>1.5</v>
      </c>
      <c r="S220" s="130">
        <v>0</v>
      </c>
      <c r="T220" s="130">
        <v>0</v>
      </c>
      <c r="U220" s="316"/>
      <c r="V220" s="219"/>
    </row>
    <row r="221" spans="1:22" ht="33.75" customHeight="1">
      <c r="A221" s="273" t="s">
        <v>444</v>
      </c>
      <c r="B221" s="292" t="s">
        <v>450</v>
      </c>
      <c r="C221" s="395">
        <v>130</v>
      </c>
      <c r="D221" s="359">
        <v>13</v>
      </c>
      <c r="E221" s="359">
        <v>15.1</v>
      </c>
      <c r="F221" s="359">
        <v>18.2</v>
      </c>
      <c r="G221" s="118">
        <v>259</v>
      </c>
      <c r="H221" s="118">
        <v>182</v>
      </c>
      <c r="I221" s="118">
        <v>38</v>
      </c>
      <c r="J221" s="118">
        <v>22</v>
      </c>
      <c r="K221" s="118">
        <v>95</v>
      </c>
      <c r="L221" s="118">
        <v>2</v>
      </c>
      <c r="M221" s="118">
        <v>10.8</v>
      </c>
      <c r="N221" s="118">
        <v>1.54</v>
      </c>
      <c r="O221" s="118">
        <v>27.6</v>
      </c>
      <c r="P221" s="118">
        <v>0.04</v>
      </c>
      <c r="Q221" s="118">
        <v>0.1</v>
      </c>
      <c r="R221" s="118">
        <v>15</v>
      </c>
      <c r="S221" s="118">
        <v>0</v>
      </c>
      <c r="T221" s="118">
        <v>0</v>
      </c>
      <c r="U221" s="307"/>
      <c r="V221" s="219"/>
    </row>
    <row r="222" spans="1:22" ht="25.5" customHeight="1">
      <c r="A222" s="353" t="s">
        <v>340</v>
      </c>
      <c r="B222" s="314" t="s">
        <v>28</v>
      </c>
      <c r="C222" s="358">
        <v>150</v>
      </c>
      <c r="D222" s="359">
        <v>2.5</v>
      </c>
      <c r="E222" s="359">
        <v>4.8</v>
      </c>
      <c r="F222" s="359">
        <v>33.3</v>
      </c>
      <c r="G222" s="118">
        <v>191</v>
      </c>
      <c r="H222" s="118">
        <v>102</v>
      </c>
      <c r="I222" s="118">
        <v>11</v>
      </c>
      <c r="J222" s="118">
        <v>7</v>
      </c>
      <c r="K222" s="118">
        <v>36</v>
      </c>
      <c r="L222" s="118">
        <v>0.8</v>
      </c>
      <c r="M222" s="118">
        <v>1.32</v>
      </c>
      <c r="N222" s="118">
        <v>0</v>
      </c>
      <c r="O222" s="118">
        <v>20.24</v>
      </c>
      <c r="P222" s="118">
        <v>0.06</v>
      </c>
      <c r="Q222" s="118">
        <v>0.03</v>
      </c>
      <c r="R222" s="118">
        <v>0</v>
      </c>
      <c r="S222" s="118">
        <v>0.03</v>
      </c>
      <c r="T222" s="118">
        <v>0.06</v>
      </c>
      <c r="U222" s="307"/>
      <c r="V222" s="219"/>
    </row>
    <row r="223" spans="1:22" ht="22.5" customHeight="1">
      <c r="A223" s="412" t="s">
        <v>409</v>
      </c>
      <c r="B223" s="309" t="s">
        <v>372</v>
      </c>
      <c r="C223" s="159">
        <v>25</v>
      </c>
      <c r="D223" s="106">
        <v>1.4</v>
      </c>
      <c r="E223" s="106">
        <v>0.28</v>
      </c>
      <c r="F223" s="106">
        <v>10.25</v>
      </c>
      <c r="G223" s="106">
        <v>51.5</v>
      </c>
      <c r="H223" s="106">
        <v>78</v>
      </c>
      <c r="I223" s="106">
        <v>7.25</v>
      </c>
      <c r="J223" s="106">
        <v>37.5</v>
      </c>
      <c r="K223" s="106">
        <v>11.75</v>
      </c>
      <c r="L223" s="106">
        <v>0.95</v>
      </c>
      <c r="M223" s="106">
        <v>1.4</v>
      </c>
      <c r="N223" s="106">
        <v>1.8</v>
      </c>
      <c r="O223" s="106">
        <v>8</v>
      </c>
      <c r="P223" s="106">
        <v>0.04</v>
      </c>
      <c r="Q223" s="106">
        <v>0.08</v>
      </c>
      <c r="R223" s="106">
        <v>0</v>
      </c>
      <c r="S223" s="106">
        <v>0</v>
      </c>
      <c r="T223" s="106">
        <v>0</v>
      </c>
      <c r="U223" s="316"/>
      <c r="V223" s="219"/>
    </row>
    <row r="224" spans="1:22" ht="25.5" customHeight="1" thickBot="1">
      <c r="A224" s="388" t="s">
        <v>376</v>
      </c>
      <c r="B224" s="292" t="s">
        <v>375</v>
      </c>
      <c r="C224" s="112">
        <v>200</v>
      </c>
      <c r="D224" s="106">
        <v>0.3</v>
      </c>
      <c r="E224" s="106">
        <v>0</v>
      </c>
      <c r="F224" s="106">
        <v>15</v>
      </c>
      <c r="G224" s="111">
        <v>45</v>
      </c>
      <c r="H224" s="111">
        <v>10.8</v>
      </c>
      <c r="I224" s="106">
        <v>8</v>
      </c>
      <c r="J224" s="106">
        <v>5</v>
      </c>
      <c r="K224" s="106">
        <v>10</v>
      </c>
      <c r="L224" s="106">
        <v>1</v>
      </c>
      <c r="M224" s="106">
        <v>0</v>
      </c>
      <c r="N224" s="106">
        <v>0.02</v>
      </c>
      <c r="O224" s="106">
        <v>0.7</v>
      </c>
      <c r="P224" s="106">
        <v>0</v>
      </c>
      <c r="Q224" s="106">
        <v>0</v>
      </c>
      <c r="R224" s="106">
        <v>3</v>
      </c>
      <c r="S224" s="106">
        <v>0</v>
      </c>
      <c r="T224" s="106">
        <v>0</v>
      </c>
      <c r="U224" s="311"/>
      <c r="V224" s="219"/>
    </row>
    <row r="225" spans="1:22" ht="22.5" customHeight="1" thickBot="1">
      <c r="A225" s="397"/>
      <c r="B225" s="293" t="s">
        <v>226</v>
      </c>
      <c r="C225" s="370">
        <v>537</v>
      </c>
      <c r="D225" s="334">
        <f aca="true" t="shared" si="12" ref="D225:T225">SUM(D220:D224)</f>
        <v>17.75</v>
      </c>
      <c r="E225" s="334">
        <f t="shared" si="12"/>
        <v>20.28</v>
      </c>
      <c r="F225" s="334">
        <f t="shared" si="12"/>
        <v>80.55</v>
      </c>
      <c r="G225" s="338">
        <f t="shared" si="12"/>
        <v>558.5</v>
      </c>
      <c r="H225" s="338">
        <f t="shared" si="12"/>
        <v>470.8</v>
      </c>
      <c r="I225" s="338">
        <f t="shared" si="12"/>
        <v>71.15</v>
      </c>
      <c r="J225" s="338">
        <f t="shared" si="12"/>
        <v>78.7</v>
      </c>
      <c r="K225" s="338">
        <f t="shared" si="12"/>
        <v>156.95</v>
      </c>
      <c r="L225" s="338">
        <f t="shared" si="12"/>
        <v>4.930000000000001</v>
      </c>
      <c r="M225" s="338">
        <f t="shared" si="12"/>
        <v>13.620000000000001</v>
      </c>
      <c r="N225" s="338">
        <f t="shared" si="12"/>
        <v>3.4600000000000004</v>
      </c>
      <c r="O225" s="338">
        <f t="shared" si="12"/>
        <v>61.540000000000006</v>
      </c>
      <c r="P225" s="338">
        <f t="shared" si="12"/>
        <v>0.15</v>
      </c>
      <c r="Q225" s="338">
        <f t="shared" si="12"/>
        <v>0.22000000000000003</v>
      </c>
      <c r="R225" s="338">
        <f t="shared" si="12"/>
        <v>19.5</v>
      </c>
      <c r="S225" s="338">
        <f t="shared" si="12"/>
        <v>0.03</v>
      </c>
      <c r="T225" s="338">
        <f t="shared" si="12"/>
        <v>0.06</v>
      </c>
      <c r="U225" s="367"/>
      <c r="V225" s="76"/>
    </row>
    <row r="226" spans="1:22" ht="22.5" customHeight="1" thickBot="1">
      <c r="A226" s="427"/>
      <c r="B226" s="318"/>
      <c r="C226" s="415"/>
      <c r="D226" s="38"/>
      <c r="E226" s="298" t="s">
        <v>428</v>
      </c>
      <c r="F226" s="298"/>
      <c r="G226" s="366"/>
      <c r="H226" s="366"/>
      <c r="I226" s="366"/>
      <c r="J226" s="366"/>
      <c r="K226" s="366"/>
      <c r="L226" s="366"/>
      <c r="M226" s="366"/>
      <c r="N226" s="366"/>
      <c r="O226" s="366"/>
      <c r="P226" s="366"/>
      <c r="Q226" s="366"/>
      <c r="R226" s="366"/>
      <c r="S226" s="366"/>
      <c r="T226" s="366"/>
      <c r="U226" s="367"/>
      <c r="V226" s="76"/>
    </row>
    <row r="227" spans="1:22" ht="22.5" customHeight="1" thickBot="1">
      <c r="A227" s="468" t="s">
        <v>415</v>
      </c>
      <c r="B227" s="477" t="s">
        <v>11</v>
      </c>
      <c r="C227" s="100" t="s">
        <v>12</v>
      </c>
      <c r="D227" s="472" t="s">
        <v>15</v>
      </c>
      <c r="E227" s="473"/>
      <c r="F227" s="474"/>
      <c r="G227" s="101" t="s">
        <v>16</v>
      </c>
      <c r="H227" s="472" t="s">
        <v>389</v>
      </c>
      <c r="I227" s="475"/>
      <c r="J227" s="475"/>
      <c r="K227" s="475"/>
      <c r="L227" s="475"/>
      <c r="M227" s="475"/>
      <c r="N227" s="475"/>
      <c r="O227" s="476"/>
      <c r="P227" s="472" t="s">
        <v>382</v>
      </c>
      <c r="Q227" s="473"/>
      <c r="R227" s="475"/>
      <c r="S227" s="475"/>
      <c r="T227" s="476"/>
      <c r="U227" s="367"/>
      <c r="V227" s="76"/>
    </row>
    <row r="228" spans="1:22" ht="33" customHeight="1" thickBot="1">
      <c r="A228" s="469"/>
      <c r="B228" s="478"/>
      <c r="C228" s="458" t="s">
        <v>17</v>
      </c>
      <c r="D228" s="125" t="s">
        <v>18</v>
      </c>
      <c r="E228" s="125" t="s">
        <v>19</v>
      </c>
      <c r="F228" s="125" t="s">
        <v>20</v>
      </c>
      <c r="G228" s="459" t="s">
        <v>21</v>
      </c>
      <c r="H228" s="451" t="s">
        <v>420</v>
      </c>
      <c r="I228" s="451" t="s">
        <v>383</v>
      </c>
      <c r="J228" s="451" t="s">
        <v>384</v>
      </c>
      <c r="K228" s="451" t="s">
        <v>385</v>
      </c>
      <c r="L228" s="451" t="s">
        <v>386</v>
      </c>
      <c r="M228" s="451" t="s">
        <v>422</v>
      </c>
      <c r="N228" s="451" t="s">
        <v>423</v>
      </c>
      <c r="O228" s="451" t="s">
        <v>424</v>
      </c>
      <c r="P228" s="125" t="s">
        <v>387</v>
      </c>
      <c r="Q228" s="125" t="s">
        <v>418</v>
      </c>
      <c r="R228" s="125" t="s">
        <v>388</v>
      </c>
      <c r="S228" s="125" t="s">
        <v>421</v>
      </c>
      <c r="T228" s="98" t="s">
        <v>419</v>
      </c>
      <c r="U228" s="367"/>
      <c r="V228" s="76"/>
    </row>
    <row r="229" spans="1:22" ht="22.5" customHeight="1" thickBot="1">
      <c r="A229" s="299"/>
      <c r="B229" s="300" t="s">
        <v>22</v>
      </c>
      <c r="C229" s="301"/>
      <c r="D229" s="302"/>
      <c r="E229" s="302"/>
      <c r="F229" s="302"/>
      <c r="G229" s="302"/>
      <c r="H229" s="302"/>
      <c r="I229" s="302"/>
      <c r="J229" s="302"/>
      <c r="K229" s="302"/>
      <c r="L229" s="302"/>
      <c r="M229" s="302"/>
      <c r="N229" s="302"/>
      <c r="O229" s="302"/>
      <c r="P229" s="302"/>
      <c r="Q229" s="302"/>
      <c r="R229" s="302"/>
      <c r="S229" s="302"/>
      <c r="T229" s="303"/>
      <c r="U229" s="367"/>
      <c r="V229" s="76"/>
    </row>
    <row r="230" spans="1:22" ht="22.5" customHeight="1">
      <c r="A230" s="109" t="s">
        <v>437</v>
      </c>
      <c r="B230" s="292" t="s">
        <v>436</v>
      </c>
      <c r="C230" s="105">
        <v>60</v>
      </c>
      <c r="D230" s="130">
        <v>1.2</v>
      </c>
      <c r="E230" s="130">
        <v>3.1</v>
      </c>
      <c r="F230" s="130">
        <v>7.8</v>
      </c>
      <c r="G230" s="130">
        <v>38</v>
      </c>
      <c r="H230" s="130">
        <v>180</v>
      </c>
      <c r="I230" s="130">
        <v>31.2</v>
      </c>
      <c r="J230" s="130">
        <v>9.36</v>
      </c>
      <c r="K230" s="130">
        <v>32.94</v>
      </c>
      <c r="L230" s="130">
        <v>0.47</v>
      </c>
      <c r="M230" s="130">
        <v>1.8</v>
      </c>
      <c r="N230" s="130">
        <v>0.2</v>
      </c>
      <c r="O230" s="130">
        <v>6</v>
      </c>
      <c r="P230" s="130">
        <v>0.04</v>
      </c>
      <c r="Q230" s="130">
        <v>0.03</v>
      </c>
      <c r="R230" s="130">
        <v>14.7</v>
      </c>
      <c r="S230" s="130">
        <v>15</v>
      </c>
      <c r="T230" s="130">
        <v>0.1</v>
      </c>
      <c r="U230" s="367"/>
      <c r="V230" s="76"/>
    </row>
    <row r="231" spans="1:22" ht="22.5" customHeight="1">
      <c r="A231" s="353" t="s">
        <v>380</v>
      </c>
      <c r="B231" s="314" t="s">
        <v>391</v>
      </c>
      <c r="C231" s="395">
        <v>100</v>
      </c>
      <c r="D231" s="359">
        <v>15.5</v>
      </c>
      <c r="E231" s="359">
        <v>13.9</v>
      </c>
      <c r="F231" s="359">
        <v>13.1</v>
      </c>
      <c r="G231" s="118">
        <v>205</v>
      </c>
      <c r="H231" s="166">
        <v>270</v>
      </c>
      <c r="I231" s="359">
        <v>14</v>
      </c>
      <c r="J231" s="359">
        <v>20</v>
      </c>
      <c r="K231" s="396">
        <v>150</v>
      </c>
      <c r="L231" s="359">
        <v>2</v>
      </c>
      <c r="M231" s="359">
        <v>6.34</v>
      </c>
      <c r="N231" s="359">
        <v>0</v>
      </c>
      <c r="O231" s="359">
        <v>55.44</v>
      </c>
      <c r="P231" s="359">
        <v>0.04</v>
      </c>
      <c r="Q231" s="359">
        <v>0.12</v>
      </c>
      <c r="R231" s="359">
        <v>1</v>
      </c>
      <c r="S231" s="359">
        <v>0.01</v>
      </c>
      <c r="T231" s="359">
        <v>0</v>
      </c>
      <c r="U231" s="367"/>
      <c r="V231" s="76"/>
    </row>
    <row r="232" spans="1:22" ht="22.5" customHeight="1">
      <c r="A232" s="116" t="s">
        <v>368</v>
      </c>
      <c r="B232" s="312" t="s">
        <v>377</v>
      </c>
      <c r="C232" s="159">
        <v>150</v>
      </c>
      <c r="D232" s="106">
        <v>4.59</v>
      </c>
      <c r="E232" s="106">
        <v>6.92</v>
      </c>
      <c r="F232" s="106">
        <v>25.88</v>
      </c>
      <c r="G232" s="118">
        <v>214</v>
      </c>
      <c r="H232" s="118">
        <v>165</v>
      </c>
      <c r="I232" s="106">
        <v>23</v>
      </c>
      <c r="J232" s="377">
        <v>126</v>
      </c>
      <c r="K232" s="377">
        <v>211</v>
      </c>
      <c r="L232" s="106">
        <v>3.4</v>
      </c>
      <c r="M232" s="106">
        <v>1.45</v>
      </c>
      <c r="N232" s="106">
        <v>2.5</v>
      </c>
      <c r="O232" s="106">
        <v>10.12</v>
      </c>
      <c r="P232" s="106">
        <v>0.2</v>
      </c>
      <c r="Q232" s="106">
        <v>0.08</v>
      </c>
      <c r="R232" s="106">
        <v>1</v>
      </c>
      <c r="S232" s="106">
        <v>0.6</v>
      </c>
      <c r="T232" s="106">
        <v>0</v>
      </c>
      <c r="U232" s="367"/>
      <c r="V232" s="76"/>
    </row>
    <row r="233" spans="1:22" ht="22.5" customHeight="1">
      <c r="A233" s="412" t="s">
        <v>409</v>
      </c>
      <c r="B233" s="309" t="s">
        <v>372</v>
      </c>
      <c r="C233" s="159">
        <v>25</v>
      </c>
      <c r="D233" s="106">
        <v>1.4</v>
      </c>
      <c r="E233" s="106">
        <v>0.28</v>
      </c>
      <c r="F233" s="106">
        <v>10.25</v>
      </c>
      <c r="G233" s="106">
        <v>51.5</v>
      </c>
      <c r="H233" s="106">
        <v>78</v>
      </c>
      <c r="I233" s="106">
        <v>7.25</v>
      </c>
      <c r="J233" s="106">
        <v>37.5</v>
      </c>
      <c r="K233" s="106">
        <v>11.75</v>
      </c>
      <c r="L233" s="106">
        <v>0.95</v>
      </c>
      <c r="M233" s="106">
        <v>1.4</v>
      </c>
      <c r="N233" s="106">
        <v>1.8</v>
      </c>
      <c r="O233" s="106">
        <v>8</v>
      </c>
      <c r="P233" s="106">
        <v>0.04</v>
      </c>
      <c r="Q233" s="106">
        <v>0.08</v>
      </c>
      <c r="R233" s="106">
        <v>0</v>
      </c>
      <c r="S233" s="106">
        <v>0</v>
      </c>
      <c r="T233" s="106">
        <v>0</v>
      </c>
      <c r="U233" s="367"/>
      <c r="V233" s="76"/>
    </row>
    <row r="234" spans="1:22" ht="22.5" customHeight="1" thickBot="1">
      <c r="A234" s="109" t="s">
        <v>449</v>
      </c>
      <c r="B234" s="292" t="s">
        <v>451</v>
      </c>
      <c r="C234" s="441">
        <v>200</v>
      </c>
      <c r="D234" s="106">
        <v>0.2</v>
      </c>
      <c r="E234" s="106">
        <v>0</v>
      </c>
      <c r="F234" s="106">
        <v>24.23</v>
      </c>
      <c r="G234" s="118">
        <v>95</v>
      </c>
      <c r="H234" s="118">
        <v>15.2</v>
      </c>
      <c r="I234" s="118">
        <v>60</v>
      </c>
      <c r="J234" s="118">
        <v>20</v>
      </c>
      <c r="K234" s="118">
        <v>3</v>
      </c>
      <c r="L234" s="118">
        <v>2.3</v>
      </c>
      <c r="M234" s="118">
        <v>0</v>
      </c>
      <c r="N234" s="118">
        <v>0</v>
      </c>
      <c r="O234" s="118">
        <v>0</v>
      </c>
      <c r="P234" s="118">
        <v>0.3</v>
      </c>
      <c r="Q234" s="118">
        <v>0.34</v>
      </c>
      <c r="R234" s="118">
        <v>20</v>
      </c>
      <c r="S234" s="369">
        <v>130</v>
      </c>
      <c r="T234" s="118">
        <v>1.68</v>
      </c>
      <c r="U234" s="367"/>
      <c r="V234" s="76"/>
    </row>
    <row r="235" spans="1:22" ht="22.5" customHeight="1" thickBot="1">
      <c r="A235" s="397"/>
      <c r="B235" s="293" t="s">
        <v>226</v>
      </c>
      <c r="C235" s="370">
        <f>SUM(C230:C234)</f>
        <v>535</v>
      </c>
      <c r="D235" s="334">
        <f aca="true" t="shared" si="13" ref="D235:T235">SUM(D230:D234)</f>
        <v>22.889999999999997</v>
      </c>
      <c r="E235" s="334">
        <f t="shared" si="13"/>
        <v>24.200000000000003</v>
      </c>
      <c r="F235" s="334">
        <f t="shared" si="13"/>
        <v>81.26</v>
      </c>
      <c r="G235" s="338">
        <f t="shared" si="13"/>
        <v>603.5</v>
      </c>
      <c r="H235" s="338">
        <f t="shared" si="13"/>
        <v>708.2</v>
      </c>
      <c r="I235" s="338">
        <f t="shared" si="13"/>
        <v>135.45</v>
      </c>
      <c r="J235" s="338">
        <f t="shared" si="13"/>
        <v>212.86</v>
      </c>
      <c r="K235" s="338">
        <f t="shared" si="13"/>
        <v>408.69</v>
      </c>
      <c r="L235" s="338">
        <f t="shared" si="13"/>
        <v>9.12</v>
      </c>
      <c r="M235" s="338">
        <f t="shared" si="13"/>
        <v>10.99</v>
      </c>
      <c r="N235" s="338">
        <f t="shared" si="13"/>
        <v>4.5</v>
      </c>
      <c r="O235" s="374">
        <f t="shared" si="13"/>
        <v>79.56</v>
      </c>
      <c r="P235" s="338">
        <f t="shared" si="13"/>
        <v>0.62</v>
      </c>
      <c r="Q235" s="338">
        <f t="shared" si="13"/>
        <v>0.65</v>
      </c>
      <c r="R235" s="338">
        <f t="shared" si="13"/>
        <v>36.7</v>
      </c>
      <c r="S235" s="338">
        <f t="shared" si="13"/>
        <v>145.61</v>
      </c>
      <c r="T235" s="338">
        <f t="shared" si="13"/>
        <v>1.78</v>
      </c>
      <c r="U235" s="367"/>
      <c r="V235" s="76"/>
    </row>
    <row r="236" spans="1:22" ht="22.5" customHeight="1">
      <c r="A236" s="427"/>
      <c r="B236" s="318"/>
      <c r="C236" s="415"/>
      <c r="D236" s="38"/>
      <c r="E236" s="38"/>
      <c r="F236" s="38"/>
      <c r="G236" s="366"/>
      <c r="H236" s="366"/>
      <c r="I236" s="366"/>
      <c r="J236" s="366"/>
      <c r="K236" s="366"/>
      <c r="L236" s="366"/>
      <c r="M236" s="366"/>
      <c r="N236" s="366"/>
      <c r="O236" s="366"/>
      <c r="P236" s="366"/>
      <c r="Q236" s="366"/>
      <c r="R236" s="366"/>
      <c r="S236" s="366"/>
      <c r="T236" s="366"/>
      <c r="U236" s="367"/>
      <c r="V236" s="76"/>
    </row>
    <row r="237" spans="1:22" ht="22.5" customHeight="1">
      <c r="A237" s="427"/>
      <c r="B237" s="318"/>
      <c r="C237" s="415"/>
      <c r="D237" s="38"/>
      <c r="E237" s="38"/>
      <c r="F237" s="38"/>
      <c r="G237" s="366"/>
      <c r="H237" s="366"/>
      <c r="I237" s="366"/>
      <c r="J237" s="366"/>
      <c r="K237" s="366"/>
      <c r="L237" s="366"/>
      <c r="M237" s="366"/>
      <c r="N237" s="366"/>
      <c r="O237" s="366"/>
      <c r="P237" s="366"/>
      <c r="Q237" s="366"/>
      <c r="R237" s="366"/>
      <c r="S237" s="366"/>
      <c r="T237" s="366"/>
      <c r="U237" s="367"/>
      <c r="V237" s="76"/>
    </row>
    <row r="238" spans="1:22" ht="22.5" customHeight="1">
      <c r="A238" s="427"/>
      <c r="B238" s="318"/>
      <c r="C238" s="415"/>
      <c r="D238" s="38"/>
      <c r="E238" s="38"/>
      <c r="F238" s="38"/>
      <c r="G238" s="366"/>
      <c r="H238" s="366"/>
      <c r="I238" s="366"/>
      <c r="J238" s="366"/>
      <c r="K238" s="366"/>
      <c r="L238" s="366"/>
      <c r="M238" s="366"/>
      <c r="N238" s="366"/>
      <c r="O238" s="366"/>
      <c r="P238" s="366"/>
      <c r="Q238" s="366"/>
      <c r="R238" s="366"/>
      <c r="S238" s="366"/>
      <c r="T238" s="366"/>
      <c r="U238" s="367"/>
      <c r="V238" s="76"/>
    </row>
    <row r="239" spans="1:35" s="25" customFormat="1" ht="16.5" customHeight="1">
      <c r="A239" s="308"/>
      <c r="B239" s="327"/>
      <c r="C239" s="41"/>
      <c r="D239" s="40"/>
      <c r="E239" s="298"/>
      <c r="F239" s="298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</row>
    <row r="240" spans="1:35" s="25" customFormat="1" ht="16.5" customHeight="1">
      <c r="A240" s="308"/>
      <c r="B240" s="327" t="s">
        <v>63</v>
      </c>
      <c r="C240" s="41"/>
      <c r="D240" s="40"/>
      <c r="E240" s="298" t="s">
        <v>427</v>
      </c>
      <c r="F240" s="298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</row>
    <row r="241" spans="1:35" s="25" customFormat="1" ht="16.5" customHeight="1">
      <c r="A241" s="308"/>
      <c r="B241" s="327" t="s">
        <v>135</v>
      </c>
      <c r="C241" s="41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</row>
    <row r="242" spans="1:21" ht="16.5" customHeight="1">
      <c r="A242" s="295"/>
      <c r="B242" s="327" t="s">
        <v>472</v>
      </c>
      <c r="C242" s="41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</row>
    <row r="243" spans="1:21" ht="16.5" customHeight="1" thickBot="1">
      <c r="A243" s="295"/>
      <c r="B243" s="19" t="s">
        <v>362</v>
      </c>
      <c r="C243" s="295"/>
      <c r="D243" s="298"/>
      <c r="E243" s="298"/>
      <c r="F243" s="298"/>
      <c r="G243" s="298"/>
      <c r="H243" s="298"/>
      <c r="I243" s="298"/>
      <c r="J243" s="298"/>
      <c r="K243" s="298"/>
      <c r="L243" s="298"/>
      <c r="M243" s="298"/>
      <c r="N243" s="298"/>
      <c r="O243" s="298"/>
      <c r="P243" s="298"/>
      <c r="Q243" s="298"/>
      <c r="R243" s="298"/>
      <c r="S243" s="298"/>
      <c r="T243" s="298"/>
      <c r="U243" s="298"/>
    </row>
    <row r="244" spans="1:21" ht="16.5" customHeight="1" thickBot="1">
      <c r="A244" s="468" t="s">
        <v>415</v>
      </c>
      <c r="B244" s="477" t="s">
        <v>11</v>
      </c>
      <c r="C244" s="100" t="s">
        <v>12</v>
      </c>
      <c r="D244" s="472" t="s">
        <v>15</v>
      </c>
      <c r="E244" s="473"/>
      <c r="F244" s="474"/>
      <c r="G244" s="101" t="s">
        <v>16</v>
      </c>
      <c r="H244" s="472" t="s">
        <v>389</v>
      </c>
      <c r="I244" s="475"/>
      <c r="J244" s="475"/>
      <c r="K244" s="475"/>
      <c r="L244" s="475"/>
      <c r="M244" s="475"/>
      <c r="N244" s="475"/>
      <c r="O244" s="476"/>
      <c r="P244" s="472" t="s">
        <v>382</v>
      </c>
      <c r="Q244" s="473"/>
      <c r="R244" s="475"/>
      <c r="S244" s="475"/>
      <c r="T244" s="476"/>
      <c r="U244" s="364"/>
    </row>
    <row r="245" spans="1:21" ht="33.75" customHeight="1" thickBot="1">
      <c r="A245" s="469"/>
      <c r="B245" s="478"/>
      <c r="C245" s="458" t="s">
        <v>17</v>
      </c>
      <c r="D245" s="125" t="s">
        <v>18</v>
      </c>
      <c r="E245" s="125" t="s">
        <v>19</v>
      </c>
      <c r="F245" s="125" t="s">
        <v>20</v>
      </c>
      <c r="G245" s="459" t="s">
        <v>21</v>
      </c>
      <c r="H245" s="451" t="s">
        <v>420</v>
      </c>
      <c r="I245" s="451" t="s">
        <v>383</v>
      </c>
      <c r="J245" s="451" t="s">
        <v>384</v>
      </c>
      <c r="K245" s="451" t="s">
        <v>385</v>
      </c>
      <c r="L245" s="451" t="s">
        <v>386</v>
      </c>
      <c r="M245" s="451" t="s">
        <v>422</v>
      </c>
      <c r="N245" s="451" t="s">
        <v>423</v>
      </c>
      <c r="O245" s="451" t="s">
        <v>424</v>
      </c>
      <c r="P245" s="125" t="s">
        <v>387</v>
      </c>
      <c r="Q245" s="125" t="s">
        <v>418</v>
      </c>
      <c r="R245" s="125" t="s">
        <v>388</v>
      </c>
      <c r="S245" s="125" t="s">
        <v>421</v>
      </c>
      <c r="T245" s="98" t="s">
        <v>419</v>
      </c>
      <c r="U245" s="57"/>
    </row>
    <row r="246" spans="1:21" ht="16.5" customHeight="1" thickBot="1">
      <c r="A246" s="299"/>
      <c r="B246" s="300" t="s">
        <v>22</v>
      </c>
      <c r="C246" s="301"/>
      <c r="D246" s="302"/>
      <c r="E246" s="302"/>
      <c r="F246" s="302"/>
      <c r="G246" s="302"/>
      <c r="H246" s="302"/>
      <c r="I246" s="302"/>
      <c r="J246" s="302"/>
      <c r="K246" s="302"/>
      <c r="L246" s="302"/>
      <c r="M246" s="302"/>
      <c r="N246" s="302"/>
      <c r="O246" s="302"/>
      <c r="P246" s="302"/>
      <c r="Q246" s="302"/>
      <c r="R246" s="302"/>
      <c r="S246" s="302"/>
      <c r="T246" s="303"/>
      <c r="U246" s="325"/>
    </row>
    <row r="247" spans="1:21" ht="21" customHeight="1">
      <c r="A247" s="399" t="s">
        <v>136</v>
      </c>
      <c r="B247" s="321" t="s">
        <v>364</v>
      </c>
      <c r="C247" s="154">
        <v>150</v>
      </c>
      <c r="D247" s="106">
        <v>14.07</v>
      </c>
      <c r="E247" s="106">
        <v>16.3</v>
      </c>
      <c r="F247" s="106">
        <v>35.6</v>
      </c>
      <c r="G247" s="118">
        <v>362.18</v>
      </c>
      <c r="H247" s="118">
        <v>104</v>
      </c>
      <c r="I247" s="106">
        <v>156</v>
      </c>
      <c r="J247" s="377">
        <v>4.4</v>
      </c>
      <c r="K247" s="106">
        <v>74</v>
      </c>
      <c r="L247" s="106">
        <v>1.01</v>
      </c>
      <c r="M247" s="106">
        <v>11.8</v>
      </c>
      <c r="N247" s="106">
        <v>26.5</v>
      </c>
      <c r="O247" s="106">
        <v>38</v>
      </c>
      <c r="P247" s="106">
        <v>0.03</v>
      </c>
      <c r="Q247" s="106">
        <v>0.27</v>
      </c>
      <c r="R247" s="106">
        <v>0.5</v>
      </c>
      <c r="S247" s="106">
        <v>93</v>
      </c>
      <c r="T247" s="106">
        <v>1.5</v>
      </c>
      <c r="U247" s="307"/>
    </row>
    <row r="248" spans="1:21" ht="17.25" customHeight="1">
      <c r="A248" s="412" t="s">
        <v>409</v>
      </c>
      <c r="B248" s="322" t="s">
        <v>394</v>
      </c>
      <c r="C248" s="344">
        <v>30</v>
      </c>
      <c r="D248" s="106">
        <v>1.88</v>
      </c>
      <c r="E248" s="106">
        <v>0.2</v>
      </c>
      <c r="F248" s="106">
        <v>12.85</v>
      </c>
      <c r="G248" s="118">
        <v>60.7</v>
      </c>
      <c r="H248" s="118">
        <v>166</v>
      </c>
      <c r="I248" s="106">
        <v>4.75</v>
      </c>
      <c r="J248" s="106">
        <v>16.25</v>
      </c>
      <c r="K248" s="106">
        <v>3.25</v>
      </c>
      <c r="L248" s="106">
        <v>0.3</v>
      </c>
      <c r="M248" s="106">
        <v>1.1</v>
      </c>
      <c r="N248" s="106">
        <v>2</v>
      </c>
      <c r="O248" s="106">
        <v>4.8</v>
      </c>
      <c r="P248" s="106">
        <v>0.03</v>
      </c>
      <c r="Q248" s="106">
        <v>0.01</v>
      </c>
      <c r="R248" s="106">
        <v>0</v>
      </c>
      <c r="S248" s="106">
        <v>0</v>
      </c>
      <c r="T248" s="106">
        <v>0</v>
      </c>
      <c r="U248" s="307"/>
    </row>
    <row r="249" spans="1:21" ht="22.5" customHeight="1">
      <c r="A249" s="355" t="s">
        <v>31</v>
      </c>
      <c r="B249" s="345" t="s">
        <v>431</v>
      </c>
      <c r="C249" s="119">
        <v>200</v>
      </c>
      <c r="D249" s="106">
        <v>3.77</v>
      </c>
      <c r="E249" s="106">
        <v>2.5</v>
      </c>
      <c r="F249" s="106">
        <v>26</v>
      </c>
      <c r="G249" s="118">
        <v>151.28</v>
      </c>
      <c r="H249" s="118">
        <v>146</v>
      </c>
      <c r="I249" s="118">
        <v>221</v>
      </c>
      <c r="J249" s="118">
        <v>14</v>
      </c>
      <c r="K249" s="118">
        <v>3.2</v>
      </c>
      <c r="L249" s="118">
        <v>1</v>
      </c>
      <c r="M249" s="118">
        <v>0.9</v>
      </c>
      <c r="N249" s="118">
        <v>2</v>
      </c>
      <c r="O249" s="118">
        <v>20</v>
      </c>
      <c r="P249" s="118">
        <v>0.3</v>
      </c>
      <c r="Q249" s="118">
        <v>0.15</v>
      </c>
      <c r="R249" s="118">
        <v>15</v>
      </c>
      <c r="S249" s="369">
        <v>130</v>
      </c>
      <c r="T249" s="118">
        <v>2.5</v>
      </c>
      <c r="U249" s="307"/>
    </row>
    <row r="250" spans="1:24" ht="36.75" customHeight="1" thickBot="1">
      <c r="A250" s="294" t="s">
        <v>470</v>
      </c>
      <c r="B250" s="291" t="s">
        <v>397</v>
      </c>
      <c r="C250" s="159">
        <v>130</v>
      </c>
      <c r="D250" s="106">
        <v>0.2</v>
      </c>
      <c r="E250" s="106">
        <v>0.2</v>
      </c>
      <c r="F250" s="362">
        <v>11</v>
      </c>
      <c r="G250" s="361">
        <v>40</v>
      </c>
      <c r="H250" s="361">
        <v>230</v>
      </c>
      <c r="I250" s="362">
        <v>30</v>
      </c>
      <c r="J250" s="362">
        <v>11</v>
      </c>
      <c r="K250" s="363">
        <v>17</v>
      </c>
      <c r="L250" s="362">
        <v>0.1</v>
      </c>
      <c r="M250" s="362">
        <v>1.76</v>
      </c>
      <c r="N250" s="362">
        <v>0.26</v>
      </c>
      <c r="O250" s="362">
        <v>7.04</v>
      </c>
      <c r="P250" s="362">
        <v>0.04</v>
      </c>
      <c r="Q250" s="362">
        <v>0.016</v>
      </c>
      <c r="R250" s="362">
        <v>35</v>
      </c>
      <c r="S250" s="362">
        <v>3</v>
      </c>
      <c r="T250" s="362">
        <v>0</v>
      </c>
      <c r="U250" s="316"/>
      <c r="V250" s="219"/>
      <c r="W250" s="220"/>
      <c r="X250" s="219"/>
    </row>
    <row r="251" spans="1:22" ht="19.5" customHeight="1" thickBot="1">
      <c r="A251" s="293"/>
      <c r="B251" s="293" t="s">
        <v>226</v>
      </c>
      <c r="C251" s="349">
        <f>SUM(C247:C250)</f>
        <v>510</v>
      </c>
      <c r="D251" s="465">
        <f aca="true" t="shared" si="14" ref="D251:S251">SUM(D247:D250)</f>
        <v>19.919999999999998</v>
      </c>
      <c r="E251" s="465">
        <f t="shared" si="14"/>
        <v>19.2</v>
      </c>
      <c r="F251" s="403">
        <f t="shared" si="14"/>
        <v>85.45</v>
      </c>
      <c r="G251" s="403">
        <f t="shared" si="14"/>
        <v>614.16</v>
      </c>
      <c r="H251" s="241">
        <f t="shared" si="14"/>
        <v>646</v>
      </c>
      <c r="I251" s="241">
        <f t="shared" si="14"/>
        <v>411.75</v>
      </c>
      <c r="J251" s="241">
        <f t="shared" si="14"/>
        <v>45.65</v>
      </c>
      <c r="K251" s="241">
        <f t="shared" si="14"/>
        <v>97.45</v>
      </c>
      <c r="L251" s="241">
        <f t="shared" si="14"/>
        <v>2.41</v>
      </c>
      <c r="M251" s="241">
        <f t="shared" si="14"/>
        <v>15.56</v>
      </c>
      <c r="N251" s="241">
        <f t="shared" si="14"/>
        <v>30.76</v>
      </c>
      <c r="O251" s="241">
        <f t="shared" si="14"/>
        <v>69.84</v>
      </c>
      <c r="P251" s="241">
        <f t="shared" si="14"/>
        <v>0.39999999999999997</v>
      </c>
      <c r="Q251" s="241">
        <f t="shared" si="14"/>
        <v>0.44600000000000006</v>
      </c>
      <c r="R251" s="241">
        <f t="shared" si="14"/>
        <v>50.5</v>
      </c>
      <c r="S251" s="241">
        <f t="shared" si="14"/>
        <v>226</v>
      </c>
      <c r="T251" s="338">
        <f>SUM(T247:T250)</f>
        <v>4</v>
      </c>
      <c r="U251" s="367"/>
      <c r="V251" s="78"/>
    </row>
    <row r="252" spans="1:22" ht="9" customHeight="1">
      <c r="A252" s="318"/>
      <c r="B252" s="318"/>
      <c r="C252" s="424"/>
      <c r="D252" s="429"/>
      <c r="E252" s="429"/>
      <c r="F252" s="429"/>
      <c r="G252" s="429"/>
      <c r="H252" s="430"/>
      <c r="I252" s="430"/>
      <c r="J252" s="430"/>
      <c r="K252" s="430"/>
      <c r="L252" s="430"/>
      <c r="M252" s="430"/>
      <c r="N252" s="430"/>
      <c r="O252" s="430"/>
      <c r="P252" s="430"/>
      <c r="Q252" s="430"/>
      <c r="R252" s="430"/>
      <c r="S252" s="430"/>
      <c r="T252" s="366"/>
      <c r="U252" s="367"/>
      <c r="V252" s="78"/>
    </row>
    <row r="253" spans="1:22" ht="19.5" customHeight="1" thickBot="1">
      <c r="A253" s="318"/>
      <c r="B253" s="318"/>
      <c r="C253" s="424"/>
      <c r="D253" s="429"/>
      <c r="E253" s="298" t="s">
        <v>428</v>
      </c>
      <c r="F253" s="298"/>
      <c r="G253" s="429"/>
      <c r="H253" s="430"/>
      <c r="I253" s="430"/>
      <c r="J253" s="430"/>
      <c r="K253" s="430"/>
      <c r="L253" s="430"/>
      <c r="M253" s="430"/>
      <c r="N253" s="430"/>
      <c r="O253" s="430"/>
      <c r="P253" s="430"/>
      <c r="Q253" s="430"/>
      <c r="R253" s="430"/>
      <c r="S253" s="430"/>
      <c r="T253" s="366"/>
      <c r="U253" s="367"/>
      <c r="V253" s="78"/>
    </row>
    <row r="254" spans="1:22" ht="19.5" customHeight="1" thickBot="1">
      <c r="A254" s="468" t="s">
        <v>415</v>
      </c>
      <c r="B254" s="477" t="s">
        <v>11</v>
      </c>
      <c r="C254" s="100" t="s">
        <v>12</v>
      </c>
      <c r="D254" s="472" t="s">
        <v>15</v>
      </c>
      <c r="E254" s="473"/>
      <c r="F254" s="474"/>
      <c r="G254" s="101" t="s">
        <v>16</v>
      </c>
      <c r="H254" s="472" t="s">
        <v>389</v>
      </c>
      <c r="I254" s="475"/>
      <c r="J254" s="475"/>
      <c r="K254" s="475"/>
      <c r="L254" s="475"/>
      <c r="M254" s="475"/>
      <c r="N254" s="475"/>
      <c r="O254" s="476"/>
      <c r="P254" s="472" t="s">
        <v>382</v>
      </c>
      <c r="Q254" s="473"/>
      <c r="R254" s="475"/>
      <c r="S254" s="475"/>
      <c r="T254" s="476"/>
      <c r="U254" s="367"/>
      <c r="V254" s="78"/>
    </row>
    <row r="255" spans="1:22" ht="30" customHeight="1" thickBot="1">
      <c r="A255" s="469"/>
      <c r="B255" s="478"/>
      <c r="C255" s="458" t="s">
        <v>17</v>
      </c>
      <c r="D255" s="125" t="s">
        <v>18</v>
      </c>
      <c r="E255" s="125" t="s">
        <v>19</v>
      </c>
      <c r="F255" s="125" t="s">
        <v>20</v>
      </c>
      <c r="G255" s="459" t="s">
        <v>21</v>
      </c>
      <c r="H255" s="451" t="s">
        <v>420</v>
      </c>
      <c r="I255" s="451" t="s">
        <v>383</v>
      </c>
      <c r="J255" s="451" t="s">
        <v>384</v>
      </c>
      <c r="K255" s="451" t="s">
        <v>385</v>
      </c>
      <c r="L255" s="451" t="s">
        <v>386</v>
      </c>
      <c r="M255" s="451" t="s">
        <v>422</v>
      </c>
      <c r="N255" s="451" t="s">
        <v>423</v>
      </c>
      <c r="O255" s="451" t="s">
        <v>424</v>
      </c>
      <c r="P255" s="125" t="s">
        <v>387</v>
      </c>
      <c r="Q255" s="125" t="s">
        <v>418</v>
      </c>
      <c r="R255" s="125" t="s">
        <v>388</v>
      </c>
      <c r="S255" s="125" t="s">
        <v>421</v>
      </c>
      <c r="T255" s="98" t="s">
        <v>419</v>
      </c>
      <c r="U255" s="367"/>
      <c r="V255" s="78"/>
    </row>
    <row r="256" spans="1:22" ht="19.5" customHeight="1" thickBot="1">
      <c r="A256" s="299"/>
      <c r="B256" s="300" t="s">
        <v>22</v>
      </c>
      <c r="C256" s="301"/>
      <c r="D256" s="302"/>
      <c r="E256" s="302"/>
      <c r="F256" s="302"/>
      <c r="G256" s="302"/>
      <c r="H256" s="302"/>
      <c r="I256" s="302"/>
      <c r="J256" s="302"/>
      <c r="K256" s="302"/>
      <c r="L256" s="302"/>
      <c r="M256" s="302"/>
      <c r="N256" s="302"/>
      <c r="O256" s="442"/>
      <c r="P256" s="302"/>
      <c r="Q256" s="302"/>
      <c r="R256" s="302"/>
      <c r="S256" s="302"/>
      <c r="T256" s="303"/>
      <c r="U256" s="367"/>
      <c r="V256" s="78"/>
    </row>
    <row r="257" spans="1:22" ht="35.25" customHeight="1">
      <c r="A257" s="448" t="s">
        <v>443</v>
      </c>
      <c r="B257" s="447" t="s">
        <v>452</v>
      </c>
      <c r="C257" s="129">
        <v>160</v>
      </c>
      <c r="D257" s="130">
        <v>14.6</v>
      </c>
      <c r="E257" s="130">
        <v>15.6</v>
      </c>
      <c r="F257" s="444">
        <v>33.5</v>
      </c>
      <c r="G257" s="130">
        <v>365</v>
      </c>
      <c r="H257" s="444">
        <v>158.67</v>
      </c>
      <c r="I257" s="130">
        <v>14</v>
      </c>
      <c r="J257" s="130">
        <v>15</v>
      </c>
      <c r="K257" s="445">
        <v>431</v>
      </c>
      <c r="L257" s="130">
        <v>5</v>
      </c>
      <c r="M257" s="444">
        <v>4.4</v>
      </c>
      <c r="N257" s="130">
        <v>22.74</v>
      </c>
      <c r="O257" s="445">
        <v>133.06</v>
      </c>
      <c r="P257" s="130">
        <v>0.19</v>
      </c>
      <c r="Q257" s="418">
        <v>1.148</v>
      </c>
      <c r="R257" s="130">
        <v>13</v>
      </c>
      <c r="S257" s="433">
        <v>5.58</v>
      </c>
      <c r="T257" s="130">
        <v>0</v>
      </c>
      <c r="U257" s="367"/>
      <c r="V257" s="78"/>
    </row>
    <row r="258" spans="1:22" ht="19.5" customHeight="1">
      <c r="A258" s="354" t="s">
        <v>409</v>
      </c>
      <c r="B258" s="322" t="s">
        <v>394</v>
      </c>
      <c r="C258" s="344">
        <v>30</v>
      </c>
      <c r="D258" s="106">
        <v>1.88</v>
      </c>
      <c r="E258" s="106">
        <v>0.2</v>
      </c>
      <c r="F258" s="106">
        <v>12.85</v>
      </c>
      <c r="G258" s="118">
        <v>60.7</v>
      </c>
      <c r="H258" s="118">
        <v>166</v>
      </c>
      <c r="I258" s="106">
        <v>4.75</v>
      </c>
      <c r="J258" s="106">
        <v>16.25</v>
      </c>
      <c r="K258" s="106">
        <v>3.25</v>
      </c>
      <c r="L258" s="106">
        <v>0.3</v>
      </c>
      <c r="M258" s="106">
        <v>1.1</v>
      </c>
      <c r="N258" s="106">
        <v>2</v>
      </c>
      <c r="O258" s="106">
        <v>4.8</v>
      </c>
      <c r="P258" s="106">
        <v>0.03</v>
      </c>
      <c r="Q258" s="106">
        <v>0.01</v>
      </c>
      <c r="R258" s="106">
        <v>0</v>
      </c>
      <c r="S258" s="106">
        <v>0</v>
      </c>
      <c r="T258" s="106">
        <v>0</v>
      </c>
      <c r="U258" s="367"/>
      <c r="V258" s="78"/>
    </row>
    <row r="259" spans="1:22" ht="19.5" customHeight="1">
      <c r="A259" s="355" t="s">
        <v>31</v>
      </c>
      <c r="B259" s="345" t="s">
        <v>431</v>
      </c>
      <c r="C259" s="119">
        <v>200</v>
      </c>
      <c r="D259" s="106">
        <v>3.77</v>
      </c>
      <c r="E259" s="106">
        <v>2.5</v>
      </c>
      <c r="F259" s="106">
        <v>26</v>
      </c>
      <c r="G259" s="118">
        <v>151.28</v>
      </c>
      <c r="H259" s="118">
        <v>146</v>
      </c>
      <c r="I259" s="118">
        <v>221</v>
      </c>
      <c r="J259" s="118">
        <v>14</v>
      </c>
      <c r="K259" s="118">
        <v>3.2</v>
      </c>
      <c r="L259" s="118">
        <v>1</v>
      </c>
      <c r="M259" s="118">
        <v>0.9</v>
      </c>
      <c r="N259" s="118">
        <v>2</v>
      </c>
      <c r="O259" s="118">
        <v>20</v>
      </c>
      <c r="P259" s="118">
        <v>0.3</v>
      </c>
      <c r="Q259" s="118">
        <v>0.15</v>
      </c>
      <c r="R259" s="118">
        <v>15</v>
      </c>
      <c r="S259" s="369">
        <v>130</v>
      </c>
      <c r="T259" s="118">
        <v>2.5</v>
      </c>
      <c r="U259" s="367"/>
      <c r="V259" s="78"/>
    </row>
    <row r="260" spans="1:22" ht="33" customHeight="1" thickBot="1">
      <c r="A260" s="313" t="s">
        <v>412</v>
      </c>
      <c r="B260" s="345" t="s">
        <v>397</v>
      </c>
      <c r="C260" s="159">
        <v>130</v>
      </c>
      <c r="D260" s="106">
        <v>0.2</v>
      </c>
      <c r="E260" s="106">
        <v>0.2</v>
      </c>
      <c r="F260" s="362">
        <v>11</v>
      </c>
      <c r="G260" s="361">
        <v>40</v>
      </c>
      <c r="H260" s="361">
        <v>230</v>
      </c>
      <c r="I260" s="362">
        <v>30</v>
      </c>
      <c r="J260" s="362">
        <v>11</v>
      </c>
      <c r="K260" s="363">
        <v>17</v>
      </c>
      <c r="L260" s="362">
        <v>0.1</v>
      </c>
      <c r="M260" s="362">
        <v>1.76</v>
      </c>
      <c r="N260" s="362">
        <v>0.26</v>
      </c>
      <c r="O260" s="362">
        <v>7.04</v>
      </c>
      <c r="P260" s="362">
        <v>0.04</v>
      </c>
      <c r="Q260" s="362">
        <v>0.016</v>
      </c>
      <c r="R260" s="362">
        <v>35</v>
      </c>
      <c r="S260" s="362">
        <v>3</v>
      </c>
      <c r="T260" s="362">
        <v>0</v>
      </c>
      <c r="U260" s="367"/>
      <c r="V260" s="78"/>
    </row>
    <row r="261" spans="1:22" ht="27.75" customHeight="1" thickBot="1">
      <c r="A261" s="293"/>
      <c r="B261" s="293" t="s">
        <v>226</v>
      </c>
      <c r="C261" s="349">
        <f>SUM(C257:C260)</f>
        <v>520</v>
      </c>
      <c r="D261" s="403">
        <f aca="true" t="shared" si="15" ref="D261:S261">SUM(D257:D260)</f>
        <v>20.45</v>
      </c>
      <c r="E261" s="403">
        <f t="shared" si="15"/>
        <v>18.499999999999996</v>
      </c>
      <c r="F261" s="403">
        <f t="shared" si="15"/>
        <v>83.35</v>
      </c>
      <c r="G261" s="403">
        <f t="shared" si="15"/>
        <v>616.98</v>
      </c>
      <c r="H261" s="403">
        <f t="shared" si="15"/>
        <v>700.67</v>
      </c>
      <c r="I261" s="403">
        <f t="shared" si="15"/>
        <v>269.75</v>
      </c>
      <c r="J261" s="403">
        <f t="shared" si="15"/>
        <v>56.25</v>
      </c>
      <c r="K261" s="403">
        <f t="shared" si="15"/>
        <v>454.45</v>
      </c>
      <c r="L261" s="403">
        <f t="shared" si="15"/>
        <v>6.3999999999999995</v>
      </c>
      <c r="M261" s="403">
        <f t="shared" si="15"/>
        <v>8.16</v>
      </c>
      <c r="N261" s="403">
        <f t="shared" si="15"/>
        <v>27</v>
      </c>
      <c r="O261" s="403">
        <f t="shared" si="15"/>
        <v>164.9</v>
      </c>
      <c r="P261" s="403">
        <f t="shared" si="15"/>
        <v>0.56</v>
      </c>
      <c r="Q261" s="403">
        <f t="shared" si="15"/>
        <v>1.3239999999999998</v>
      </c>
      <c r="R261" s="403">
        <f t="shared" si="15"/>
        <v>63</v>
      </c>
      <c r="S261" s="403">
        <f t="shared" si="15"/>
        <v>138.58</v>
      </c>
      <c r="T261" s="403">
        <f>SUM(T257:T259)</f>
        <v>2.5</v>
      </c>
      <c r="U261" s="367"/>
      <c r="V261" s="78"/>
    </row>
    <row r="262" spans="1:22" ht="19.5" customHeight="1">
      <c r="A262" s="318"/>
      <c r="B262" s="318"/>
      <c r="C262" s="424"/>
      <c r="D262" s="429"/>
      <c r="E262" s="429"/>
      <c r="F262" s="429"/>
      <c r="G262" s="429"/>
      <c r="H262" s="430"/>
      <c r="I262" s="430"/>
      <c r="J262" s="430"/>
      <c r="K262" s="430"/>
      <c r="L262" s="430"/>
      <c r="M262" s="430"/>
      <c r="N262" s="430"/>
      <c r="O262" s="430"/>
      <c r="P262" s="430"/>
      <c r="Q262" s="430"/>
      <c r="R262" s="430"/>
      <c r="S262" s="430"/>
      <c r="T262" s="366"/>
      <c r="U262" s="367"/>
      <c r="V262" s="78"/>
    </row>
    <row r="263" spans="1:22" ht="19.5" customHeight="1">
      <c r="A263" s="318"/>
      <c r="B263" s="318"/>
      <c r="C263" s="424"/>
      <c r="D263" s="429"/>
      <c r="E263" s="429"/>
      <c r="F263" s="429"/>
      <c r="G263" s="429"/>
      <c r="H263" s="430"/>
      <c r="I263" s="430"/>
      <c r="J263" s="430"/>
      <c r="K263" s="430"/>
      <c r="L263" s="430"/>
      <c r="M263" s="430"/>
      <c r="N263" s="430"/>
      <c r="O263" s="430"/>
      <c r="P263" s="430"/>
      <c r="Q263" s="430"/>
      <c r="R263" s="430"/>
      <c r="S263" s="430"/>
      <c r="T263" s="366"/>
      <c r="U263" s="367"/>
      <c r="V263" s="78"/>
    </row>
    <row r="264" spans="1:35" s="25" customFormat="1" ht="19.5" customHeight="1">
      <c r="A264" s="318"/>
      <c r="B264" s="318"/>
      <c r="C264" s="424"/>
      <c r="D264" s="429"/>
      <c r="E264" s="429"/>
      <c r="F264" s="429"/>
      <c r="G264" s="429"/>
      <c r="H264" s="430"/>
      <c r="I264" s="430"/>
      <c r="J264" s="430"/>
      <c r="K264" s="430"/>
      <c r="L264" s="430"/>
      <c r="M264" s="430"/>
      <c r="N264" s="430"/>
      <c r="O264" s="430"/>
      <c r="P264" s="430"/>
      <c r="Q264" s="430"/>
      <c r="R264" s="430"/>
      <c r="S264" s="430"/>
      <c r="T264" s="366"/>
      <c r="U264" s="367"/>
      <c r="V264" s="78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</row>
    <row r="265" spans="1:35" s="25" customFormat="1" ht="19.5" customHeight="1">
      <c r="A265" s="318"/>
      <c r="B265" s="318"/>
      <c r="C265" s="424"/>
      <c r="D265" s="429"/>
      <c r="E265" s="429"/>
      <c r="F265" s="429"/>
      <c r="G265" s="429"/>
      <c r="H265" s="430"/>
      <c r="I265" s="430"/>
      <c r="J265" s="430"/>
      <c r="K265" s="430"/>
      <c r="L265" s="430"/>
      <c r="M265" s="430"/>
      <c r="N265" s="430"/>
      <c r="O265" s="430"/>
      <c r="P265" s="430"/>
      <c r="Q265" s="430"/>
      <c r="R265" s="430"/>
      <c r="S265" s="430"/>
      <c r="T265" s="366"/>
      <c r="U265" s="367"/>
      <c r="V265" s="78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</row>
    <row r="266" spans="1:35" s="25" customFormat="1" ht="19.5" customHeight="1">
      <c r="A266" s="318"/>
      <c r="B266" s="318"/>
      <c r="C266" s="424"/>
      <c r="D266" s="429"/>
      <c r="E266" s="429"/>
      <c r="F266" s="429"/>
      <c r="G266" s="429"/>
      <c r="H266" s="430"/>
      <c r="I266" s="430"/>
      <c r="J266" s="430"/>
      <c r="K266" s="430"/>
      <c r="L266" s="430"/>
      <c r="M266" s="430"/>
      <c r="N266" s="430"/>
      <c r="O266" s="430"/>
      <c r="P266" s="430"/>
      <c r="Q266" s="430"/>
      <c r="R266" s="430"/>
      <c r="S266" s="430"/>
      <c r="T266" s="366"/>
      <c r="U266" s="367"/>
      <c r="V266" s="78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</row>
    <row r="267" spans="1:35" s="25" customFormat="1" ht="16.5" customHeight="1">
      <c r="A267" s="308"/>
      <c r="B267" s="327"/>
      <c r="C267" s="41"/>
      <c r="D267" s="40"/>
      <c r="E267" s="298"/>
      <c r="F267" s="298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</row>
    <row r="268" spans="1:35" s="25" customFormat="1" ht="16.5" customHeight="1">
      <c r="A268" s="308"/>
      <c r="B268" s="327"/>
      <c r="C268" s="41"/>
      <c r="D268" s="40"/>
      <c r="E268" s="298"/>
      <c r="F268" s="298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</row>
    <row r="269" spans="1:35" s="25" customFormat="1" ht="16.5" customHeight="1">
      <c r="A269" s="308"/>
      <c r="B269" s="327" t="s">
        <v>356</v>
      </c>
      <c r="C269" s="41"/>
      <c r="D269" s="40"/>
      <c r="E269" s="298" t="s">
        <v>427</v>
      </c>
      <c r="F269" s="298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</row>
    <row r="270" spans="1:35" s="25" customFormat="1" ht="16.5" customHeight="1">
      <c r="A270" s="308"/>
      <c r="B270" s="327" t="s">
        <v>135</v>
      </c>
      <c r="C270" s="41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</row>
    <row r="271" spans="1:35" s="25" customFormat="1" ht="18" customHeight="1">
      <c r="A271" s="295"/>
      <c r="B271" s="327" t="s">
        <v>472</v>
      </c>
      <c r="C271" s="295"/>
      <c r="D271" s="298"/>
      <c r="E271" s="298"/>
      <c r="F271" s="298"/>
      <c r="G271" s="298"/>
      <c r="H271" s="298"/>
      <c r="I271" s="298"/>
      <c r="J271" s="298"/>
      <c r="K271" s="298"/>
      <c r="L271" s="298"/>
      <c r="M271" s="298"/>
      <c r="N271" s="298"/>
      <c r="O271" s="298"/>
      <c r="P271" s="298"/>
      <c r="Q271" s="298"/>
      <c r="R271" s="298"/>
      <c r="S271" s="298"/>
      <c r="T271" s="298"/>
      <c r="U271" s="298"/>
      <c r="V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</row>
    <row r="272" spans="1:35" s="25" customFormat="1" ht="18" customHeight="1" thickBot="1">
      <c r="A272" s="295"/>
      <c r="B272" s="19" t="s">
        <v>362</v>
      </c>
      <c r="C272" s="295"/>
      <c r="D272" s="298"/>
      <c r="E272" s="298"/>
      <c r="F272" s="298"/>
      <c r="G272" s="298"/>
      <c r="H272" s="298"/>
      <c r="I272" s="298"/>
      <c r="J272" s="298"/>
      <c r="K272" s="298"/>
      <c r="L272" s="298"/>
      <c r="M272" s="298"/>
      <c r="N272" s="298"/>
      <c r="O272" s="298"/>
      <c r="P272" s="298"/>
      <c r="Q272" s="298"/>
      <c r="R272" s="298"/>
      <c r="S272" s="298"/>
      <c r="T272" s="298"/>
      <c r="U272" s="298"/>
      <c r="V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</row>
    <row r="273" spans="1:35" s="25" customFormat="1" ht="23.25" customHeight="1" thickBot="1">
      <c r="A273" s="468" t="s">
        <v>415</v>
      </c>
      <c r="B273" s="477" t="s">
        <v>11</v>
      </c>
      <c r="C273" s="100" t="s">
        <v>12</v>
      </c>
      <c r="D273" s="472" t="s">
        <v>15</v>
      </c>
      <c r="E273" s="473"/>
      <c r="F273" s="474"/>
      <c r="G273" s="101" t="s">
        <v>16</v>
      </c>
      <c r="H273" s="472" t="s">
        <v>389</v>
      </c>
      <c r="I273" s="475"/>
      <c r="J273" s="475"/>
      <c r="K273" s="475"/>
      <c r="L273" s="475"/>
      <c r="M273" s="475"/>
      <c r="N273" s="475"/>
      <c r="O273" s="476"/>
      <c r="P273" s="472" t="s">
        <v>382</v>
      </c>
      <c r="Q273" s="473"/>
      <c r="R273" s="475"/>
      <c r="S273" s="475"/>
      <c r="T273" s="476"/>
      <c r="U273" s="364"/>
      <c r="V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</row>
    <row r="274" spans="1:35" s="25" customFormat="1" ht="36" customHeight="1" thickBot="1">
      <c r="A274" s="469"/>
      <c r="B274" s="478"/>
      <c r="C274" s="458" t="s">
        <v>17</v>
      </c>
      <c r="D274" s="125" t="s">
        <v>18</v>
      </c>
      <c r="E274" s="125" t="s">
        <v>19</v>
      </c>
      <c r="F274" s="125" t="s">
        <v>20</v>
      </c>
      <c r="G274" s="459" t="s">
        <v>21</v>
      </c>
      <c r="H274" s="451" t="s">
        <v>420</v>
      </c>
      <c r="I274" s="451" t="s">
        <v>383</v>
      </c>
      <c r="J274" s="451" t="s">
        <v>384</v>
      </c>
      <c r="K274" s="451" t="s">
        <v>385</v>
      </c>
      <c r="L274" s="451" t="s">
        <v>386</v>
      </c>
      <c r="M274" s="451" t="s">
        <v>422</v>
      </c>
      <c r="N274" s="451" t="s">
        <v>423</v>
      </c>
      <c r="O274" s="451" t="s">
        <v>424</v>
      </c>
      <c r="P274" s="125" t="s">
        <v>387</v>
      </c>
      <c r="Q274" s="125" t="s">
        <v>418</v>
      </c>
      <c r="R274" s="125" t="s">
        <v>388</v>
      </c>
      <c r="S274" s="125" t="s">
        <v>421</v>
      </c>
      <c r="T274" s="98" t="s">
        <v>419</v>
      </c>
      <c r="U274" s="57"/>
      <c r="V274" s="78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</row>
    <row r="275" spans="1:35" s="25" customFormat="1" ht="16.5" customHeight="1" thickBot="1">
      <c r="A275" s="299"/>
      <c r="B275" s="300" t="s">
        <v>22</v>
      </c>
      <c r="C275" s="301"/>
      <c r="D275" s="302"/>
      <c r="E275" s="302"/>
      <c r="F275" s="302"/>
      <c r="G275" s="302"/>
      <c r="H275" s="302"/>
      <c r="I275" s="302"/>
      <c r="J275" s="302"/>
      <c r="K275" s="302"/>
      <c r="L275" s="302"/>
      <c r="M275" s="302"/>
      <c r="N275" s="302"/>
      <c r="O275" s="302"/>
      <c r="P275" s="302"/>
      <c r="Q275" s="302"/>
      <c r="R275" s="302"/>
      <c r="S275" s="302"/>
      <c r="T275" s="303"/>
      <c r="U275" s="325"/>
      <c r="V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</row>
    <row r="276" spans="1:35" s="25" customFormat="1" ht="33.75" customHeight="1">
      <c r="A276" s="388" t="s">
        <v>379</v>
      </c>
      <c r="B276" s="321" t="s">
        <v>457</v>
      </c>
      <c r="C276" s="117">
        <v>60</v>
      </c>
      <c r="D276" s="118">
        <v>0.55</v>
      </c>
      <c r="E276" s="106">
        <v>0.1</v>
      </c>
      <c r="F276" s="106">
        <v>3.8</v>
      </c>
      <c r="G276" s="118">
        <v>12</v>
      </c>
      <c r="H276" s="118">
        <v>145</v>
      </c>
      <c r="I276" s="118">
        <v>5.5</v>
      </c>
      <c r="J276" s="118">
        <v>10.5</v>
      </c>
      <c r="K276" s="118">
        <v>3.5</v>
      </c>
      <c r="L276" s="118">
        <v>0.15</v>
      </c>
      <c r="M276" s="118">
        <v>0.4</v>
      </c>
      <c r="N276" s="118">
        <v>0.2</v>
      </c>
      <c r="O276" s="118">
        <v>10</v>
      </c>
      <c r="P276" s="118">
        <v>0.04</v>
      </c>
      <c r="Q276" s="118">
        <v>0.02</v>
      </c>
      <c r="R276" s="118">
        <v>15</v>
      </c>
      <c r="S276" s="118">
        <v>66.5</v>
      </c>
      <c r="T276" s="118">
        <v>0</v>
      </c>
      <c r="U276" s="307"/>
      <c r="V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</row>
    <row r="277" spans="1:35" s="25" customFormat="1" ht="21" customHeight="1">
      <c r="A277" s="388" t="s">
        <v>404</v>
      </c>
      <c r="B277" s="292" t="s">
        <v>403</v>
      </c>
      <c r="C277" s="105">
        <v>110</v>
      </c>
      <c r="D277" s="118">
        <v>13</v>
      </c>
      <c r="E277" s="106">
        <v>13.2</v>
      </c>
      <c r="F277" s="106">
        <v>10.54</v>
      </c>
      <c r="G277" s="106">
        <v>193</v>
      </c>
      <c r="H277" s="106">
        <v>121</v>
      </c>
      <c r="I277" s="106">
        <v>100.84</v>
      </c>
      <c r="J277" s="377">
        <v>143.76</v>
      </c>
      <c r="K277" s="106">
        <v>17.24</v>
      </c>
      <c r="L277" s="106">
        <v>1.14</v>
      </c>
      <c r="M277" s="106">
        <v>2.7</v>
      </c>
      <c r="N277" s="106">
        <v>10</v>
      </c>
      <c r="O277" s="106">
        <v>57</v>
      </c>
      <c r="P277" s="106">
        <v>0.08</v>
      </c>
      <c r="Q277" s="106">
        <v>0.028</v>
      </c>
      <c r="R277" s="106">
        <v>0.36</v>
      </c>
      <c r="S277" s="106">
        <v>44.4</v>
      </c>
      <c r="T277" s="290">
        <v>0.01</v>
      </c>
      <c r="U277" s="316"/>
      <c r="V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</row>
    <row r="278" spans="1:35" s="25" customFormat="1" ht="18" customHeight="1">
      <c r="A278" s="355" t="s">
        <v>79</v>
      </c>
      <c r="B278" s="291" t="s">
        <v>355</v>
      </c>
      <c r="C278" s="117">
        <v>150</v>
      </c>
      <c r="D278" s="106">
        <v>2.54</v>
      </c>
      <c r="E278" s="106">
        <v>5.44</v>
      </c>
      <c r="F278" s="106">
        <v>20.3</v>
      </c>
      <c r="G278" s="118">
        <v>132</v>
      </c>
      <c r="H278" s="118">
        <v>471</v>
      </c>
      <c r="I278" s="106">
        <v>47</v>
      </c>
      <c r="J278" s="106">
        <v>29</v>
      </c>
      <c r="K278" s="106">
        <v>85</v>
      </c>
      <c r="L278" s="106">
        <v>1.1</v>
      </c>
      <c r="M278" s="106">
        <v>4.4</v>
      </c>
      <c r="N278" s="106">
        <v>0.24</v>
      </c>
      <c r="O278" s="106">
        <v>26.4</v>
      </c>
      <c r="P278" s="106">
        <v>0.14</v>
      </c>
      <c r="Q278" s="106">
        <v>0.056</v>
      </c>
      <c r="R278" s="106">
        <v>5</v>
      </c>
      <c r="S278" s="106">
        <v>1.8</v>
      </c>
      <c r="T278" s="290">
        <v>0.06</v>
      </c>
      <c r="U278" s="307"/>
      <c r="V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</row>
    <row r="279" spans="1:35" s="25" customFormat="1" ht="17.25" customHeight="1">
      <c r="A279" s="412" t="s">
        <v>409</v>
      </c>
      <c r="B279" s="309" t="s">
        <v>372</v>
      </c>
      <c r="C279" s="159">
        <v>25</v>
      </c>
      <c r="D279" s="106">
        <v>1.4</v>
      </c>
      <c r="E279" s="106">
        <v>0.28</v>
      </c>
      <c r="F279" s="106">
        <v>10.25</v>
      </c>
      <c r="G279" s="106">
        <v>51.5</v>
      </c>
      <c r="H279" s="106">
        <v>78</v>
      </c>
      <c r="I279" s="106">
        <v>7.25</v>
      </c>
      <c r="J279" s="106">
        <v>37.5</v>
      </c>
      <c r="K279" s="106">
        <v>11.75</v>
      </c>
      <c r="L279" s="106">
        <v>0.95</v>
      </c>
      <c r="M279" s="106">
        <v>1.4</v>
      </c>
      <c r="N279" s="106">
        <v>1.8</v>
      </c>
      <c r="O279" s="106">
        <v>8</v>
      </c>
      <c r="P279" s="106">
        <v>0.04</v>
      </c>
      <c r="Q279" s="106">
        <v>0.08</v>
      </c>
      <c r="R279" s="106">
        <v>0</v>
      </c>
      <c r="S279" s="106">
        <v>0</v>
      </c>
      <c r="T279" s="106">
        <v>0</v>
      </c>
      <c r="U279" s="316"/>
      <c r="V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</row>
    <row r="280" spans="1:35" s="25" customFormat="1" ht="17.25" customHeight="1">
      <c r="A280" s="388" t="s">
        <v>360</v>
      </c>
      <c r="B280" s="292" t="s">
        <v>369</v>
      </c>
      <c r="C280" s="112">
        <v>200</v>
      </c>
      <c r="D280" s="106">
        <v>0.2</v>
      </c>
      <c r="E280" s="106">
        <v>0</v>
      </c>
      <c r="F280" s="106">
        <v>10</v>
      </c>
      <c r="G280" s="111">
        <v>41</v>
      </c>
      <c r="H280" s="111">
        <v>0</v>
      </c>
      <c r="I280" s="106">
        <v>5</v>
      </c>
      <c r="J280" s="106">
        <v>4</v>
      </c>
      <c r="K280" s="106">
        <v>8</v>
      </c>
      <c r="L280" s="106">
        <v>1</v>
      </c>
      <c r="M280" s="106">
        <v>0</v>
      </c>
      <c r="N280" s="106">
        <v>0</v>
      </c>
      <c r="O280" s="106">
        <v>0</v>
      </c>
      <c r="P280" s="106">
        <v>0</v>
      </c>
      <c r="Q280" s="106">
        <v>0</v>
      </c>
      <c r="R280" s="106">
        <v>0</v>
      </c>
      <c r="S280" s="106">
        <v>0</v>
      </c>
      <c r="T280" s="106">
        <v>0</v>
      </c>
      <c r="U280" s="311"/>
      <c r="V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</row>
    <row r="281" spans="1:35" s="25" customFormat="1" ht="30" customHeight="1" thickBot="1">
      <c r="A281" s="351" t="s">
        <v>438</v>
      </c>
      <c r="B281" s="292" t="s">
        <v>276</v>
      </c>
      <c r="C281" s="112">
        <v>50</v>
      </c>
      <c r="D281" s="106">
        <v>1.88</v>
      </c>
      <c r="E281" s="106">
        <v>2.5</v>
      </c>
      <c r="F281" s="106">
        <v>25</v>
      </c>
      <c r="G281" s="111">
        <v>135</v>
      </c>
      <c r="H281" s="111">
        <v>55</v>
      </c>
      <c r="I281" s="106">
        <v>5</v>
      </c>
      <c r="J281" s="106">
        <v>4</v>
      </c>
      <c r="K281" s="106">
        <v>8</v>
      </c>
      <c r="L281" s="106">
        <v>1</v>
      </c>
      <c r="M281" s="106">
        <v>0</v>
      </c>
      <c r="N281" s="106">
        <v>0</v>
      </c>
      <c r="O281" s="106">
        <v>0</v>
      </c>
      <c r="P281" s="106">
        <v>0.01</v>
      </c>
      <c r="Q281" s="106">
        <v>0.02</v>
      </c>
      <c r="R281" s="106">
        <v>1.23</v>
      </c>
      <c r="S281" s="106">
        <v>1.7</v>
      </c>
      <c r="T281" s="290">
        <v>0</v>
      </c>
      <c r="U281" s="311"/>
      <c r="V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</row>
    <row r="282" spans="1:24" ht="19.5" customHeight="1" thickBot="1">
      <c r="A282" s="331"/>
      <c r="B282" s="332" t="s">
        <v>354</v>
      </c>
      <c r="C282" s="400">
        <f>SUM(C276:C281)</f>
        <v>595</v>
      </c>
      <c r="D282" s="357">
        <f aca="true" t="shared" si="16" ref="D282:T282">SUM(D276:D281)</f>
        <v>19.569999999999997</v>
      </c>
      <c r="E282" s="357">
        <f t="shared" si="16"/>
        <v>21.52</v>
      </c>
      <c r="F282" s="357">
        <f t="shared" si="16"/>
        <v>79.89</v>
      </c>
      <c r="G282" s="357">
        <f t="shared" si="16"/>
        <v>564.5</v>
      </c>
      <c r="H282" s="357">
        <f t="shared" si="16"/>
        <v>870</v>
      </c>
      <c r="I282" s="357">
        <f t="shared" si="16"/>
        <v>170.59</v>
      </c>
      <c r="J282" s="357">
        <f t="shared" si="16"/>
        <v>228.76</v>
      </c>
      <c r="K282" s="357">
        <f t="shared" si="16"/>
        <v>133.49</v>
      </c>
      <c r="L282" s="357">
        <f t="shared" si="16"/>
        <v>5.34</v>
      </c>
      <c r="M282" s="357">
        <f t="shared" si="16"/>
        <v>8.9</v>
      </c>
      <c r="N282" s="357">
        <f t="shared" si="16"/>
        <v>12.24</v>
      </c>
      <c r="O282" s="357">
        <f t="shared" si="16"/>
        <v>101.4</v>
      </c>
      <c r="P282" s="357">
        <f t="shared" si="16"/>
        <v>0.31</v>
      </c>
      <c r="Q282" s="357">
        <f t="shared" si="16"/>
        <v>0.204</v>
      </c>
      <c r="R282" s="357">
        <f t="shared" si="16"/>
        <v>21.59</v>
      </c>
      <c r="S282" s="357">
        <f t="shared" si="16"/>
        <v>114.4</v>
      </c>
      <c r="T282" s="357">
        <f t="shared" si="16"/>
        <v>0.06999999999999999</v>
      </c>
      <c r="U282" s="40"/>
      <c r="V282" s="219"/>
      <c r="W282" s="220"/>
      <c r="X282" s="219"/>
    </row>
    <row r="283" spans="1:24" ht="19.5" customHeight="1" thickBot="1">
      <c r="A283" s="317"/>
      <c r="B283" s="318"/>
      <c r="C283" s="80"/>
      <c r="D283" s="428"/>
      <c r="E283" s="298" t="s">
        <v>428</v>
      </c>
      <c r="F283" s="298"/>
      <c r="G283" s="428"/>
      <c r="H283" s="428"/>
      <c r="I283" s="428"/>
      <c r="J283" s="428"/>
      <c r="K283" s="428"/>
      <c r="L283" s="428"/>
      <c r="M283" s="428"/>
      <c r="N283" s="428"/>
      <c r="O283" s="428"/>
      <c r="P283" s="428"/>
      <c r="Q283" s="428"/>
      <c r="R283" s="428"/>
      <c r="S283" s="428"/>
      <c r="T283" s="428"/>
      <c r="U283" s="40"/>
      <c r="V283" s="219"/>
      <c r="W283" s="220"/>
      <c r="X283" s="219"/>
    </row>
    <row r="284" spans="1:24" ht="19.5" customHeight="1" thickBot="1">
      <c r="A284" s="468" t="s">
        <v>415</v>
      </c>
      <c r="B284" s="477" t="s">
        <v>11</v>
      </c>
      <c r="C284" s="100" t="s">
        <v>12</v>
      </c>
      <c r="D284" s="472" t="s">
        <v>15</v>
      </c>
      <c r="E284" s="473"/>
      <c r="F284" s="474"/>
      <c r="G284" s="101" t="s">
        <v>16</v>
      </c>
      <c r="H284" s="472" t="s">
        <v>389</v>
      </c>
      <c r="I284" s="475"/>
      <c r="J284" s="475"/>
      <c r="K284" s="475"/>
      <c r="L284" s="475"/>
      <c r="M284" s="475"/>
      <c r="N284" s="475"/>
      <c r="O284" s="476"/>
      <c r="P284" s="472" t="s">
        <v>382</v>
      </c>
      <c r="Q284" s="473"/>
      <c r="R284" s="475"/>
      <c r="S284" s="475"/>
      <c r="T284" s="476"/>
      <c r="U284" s="40"/>
      <c r="V284" s="219"/>
      <c r="W284" s="220"/>
      <c r="X284" s="219"/>
    </row>
    <row r="285" spans="1:24" ht="32.25" customHeight="1" thickBot="1">
      <c r="A285" s="469"/>
      <c r="B285" s="478"/>
      <c r="C285" s="458" t="s">
        <v>17</v>
      </c>
      <c r="D285" s="125" t="s">
        <v>18</v>
      </c>
      <c r="E285" s="125" t="s">
        <v>19</v>
      </c>
      <c r="F285" s="125" t="s">
        <v>20</v>
      </c>
      <c r="G285" s="459" t="s">
        <v>21</v>
      </c>
      <c r="H285" s="451" t="s">
        <v>420</v>
      </c>
      <c r="I285" s="451" t="s">
        <v>383</v>
      </c>
      <c r="J285" s="451" t="s">
        <v>384</v>
      </c>
      <c r="K285" s="451" t="s">
        <v>385</v>
      </c>
      <c r="L285" s="451" t="s">
        <v>386</v>
      </c>
      <c r="M285" s="451" t="s">
        <v>422</v>
      </c>
      <c r="N285" s="451" t="s">
        <v>423</v>
      </c>
      <c r="O285" s="451" t="s">
        <v>424</v>
      </c>
      <c r="P285" s="125" t="s">
        <v>387</v>
      </c>
      <c r="Q285" s="125" t="s">
        <v>418</v>
      </c>
      <c r="R285" s="125" t="s">
        <v>388</v>
      </c>
      <c r="S285" s="125" t="s">
        <v>421</v>
      </c>
      <c r="T285" s="98" t="s">
        <v>419</v>
      </c>
      <c r="U285" s="40"/>
      <c r="V285" s="219"/>
      <c r="W285" s="220"/>
      <c r="X285" s="219"/>
    </row>
    <row r="286" spans="1:24" ht="19.5" customHeight="1" thickBot="1">
      <c r="A286" s="299"/>
      <c r="B286" s="300" t="s">
        <v>22</v>
      </c>
      <c r="C286" s="301"/>
      <c r="D286" s="302"/>
      <c r="E286" s="302"/>
      <c r="F286" s="302"/>
      <c r="G286" s="302"/>
      <c r="H286" s="302"/>
      <c r="I286" s="302"/>
      <c r="J286" s="302"/>
      <c r="K286" s="302"/>
      <c r="L286" s="302"/>
      <c r="M286" s="302"/>
      <c r="N286" s="302"/>
      <c r="O286" s="302"/>
      <c r="P286" s="302"/>
      <c r="Q286" s="302"/>
      <c r="R286" s="302"/>
      <c r="S286" s="302"/>
      <c r="T286" s="303"/>
      <c r="U286" s="40"/>
      <c r="V286" s="219"/>
      <c r="W286" s="220"/>
      <c r="X286" s="219"/>
    </row>
    <row r="287" spans="1:24" ht="26.25" customHeight="1">
      <c r="A287" s="388" t="s">
        <v>440</v>
      </c>
      <c r="B287" s="321" t="s">
        <v>439</v>
      </c>
      <c r="C287" s="117">
        <v>60</v>
      </c>
      <c r="D287" s="118">
        <v>0.7</v>
      </c>
      <c r="E287" s="106">
        <v>3.1</v>
      </c>
      <c r="F287" s="106">
        <v>1.9</v>
      </c>
      <c r="G287" s="118">
        <v>42</v>
      </c>
      <c r="H287" s="118">
        <v>145</v>
      </c>
      <c r="I287" s="118">
        <v>5.5</v>
      </c>
      <c r="J287" s="118">
        <v>10.5</v>
      </c>
      <c r="K287" s="118">
        <v>3.5</v>
      </c>
      <c r="L287" s="118">
        <v>0.15</v>
      </c>
      <c r="M287" s="118">
        <v>0.4</v>
      </c>
      <c r="N287" s="118">
        <v>0.2</v>
      </c>
      <c r="O287" s="118">
        <v>10</v>
      </c>
      <c r="P287" s="118">
        <v>0.04</v>
      </c>
      <c r="Q287" s="118">
        <v>0.02</v>
      </c>
      <c r="R287" s="118">
        <v>15</v>
      </c>
      <c r="S287" s="118">
        <v>66.5</v>
      </c>
      <c r="T287" s="118">
        <v>0</v>
      </c>
      <c r="U287" s="40"/>
      <c r="V287" s="219"/>
      <c r="W287" s="220"/>
      <c r="X287" s="219"/>
    </row>
    <row r="288" spans="1:24" ht="19.5" customHeight="1">
      <c r="A288" s="443" t="s">
        <v>455</v>
      </c>
      <c r="B288" s="447" t="s">
        <v>456</v>
      </c>
      <c r="C288" s="129">
        <v>100</v>
      </c>
      <c r="D288" s="130">
        <v>10.4</v>
      </c>
      <c r="E288" s="130">
        <v>9.6</v>
      </c>
      <c r="F288" s="444">
        <v>5.9</v>
      </c>
      <c r="G288" s="130">
        <v>163</v>
      </c>
      <c r="H288" s="444">
        <v>158.67</v>
      </c>
      <c r="I288" s="130">
        <v>14</v>
      </c>
      <c r="J288" s="130">
        <v>15</v>
      </c>
      <c r="K288" s="445">
        <v>431</v>
      </c>
      <c r="L288" s="130">
        <v>5</v>
      </c>
      <c r="M288" s="444">
        <v>4.4</v>
      </c>
      <c r="N288" s="130">
        <v>22.74</v>
      </c>
      <c r="O288" s="445">
        <v>133.06</v>
      </c>
      <c r="P288" s="130">
        <v>0.19</v>
      </c>
      <c r="Q288" s="418">
        <v>1.148</v>
      </c>
      <c r="R288" s="130">
        <v>13</v>
      </c>
      <c r="S288" s="433">
        <v>5.58</v>
      </c>
      <c r="T288" s="130">
        <v>0</v>
      </c>
      <c r="U288" s="40"/>
      <c r="V288" s="219"/>
      <c r="W288" s="220"/>
      <c r="X288" s="219"/>
    </row>
    <row r="289" spans="1:24" ht="19.5" customHeight="1">
      <c r="A289" s="353" t="s">
        <v>340</v>
      </c>
      <c r="B289" s="314" t="s">
        <v>28</v>
      </c>
      <c r="C289" s="358">
        <v>150</v>
      </c>
      <c r="D289" s="359">
        <v>2.5</v>
      </c>
      <c r="E289" s="359">
        <v>4.8</v>
      </c>
      <c r="F289" s="359">
        <v>33.3</v>
      </c>
      <c r="G289" s="118">
        <v>191</v>
      </c>
      <c r="H289" s="118">
        <v>102</v>
      </c>
      <c r="I289" s="118">
        <v>11</v>
      </c>
      <c r="J289" s="118">
        <v>7</v>
      </c>
      <c r="K289" s="118">
        <v>36</v>
      </c>
      <c r="L289" s="118">
        <v>0.8</v>
      </c>
      <c r="M289" s="118">
        <v>1.32</v>
      </c>
      <c r="N289" s="118">
        <v>0</v>
      </c>
      <c r="O289" s="118">
        <v>20.24</v>
      </c>
      <c r="P289" s="118">
        <v>0.06</v>
      </c>
      <c r="Q289" s="118">
        <v>0.03</v>
      </c>
      <c r="R289" s="118">
        <v>0</v>
      </c>
      <c r="S289" s="118">
        <v>0.03</v>
      </c>
      <c r="T289" s="118">
        <v>0.06</v>
      </c>
      <c r="U289" s="40"/>
      <c r="V289" s="219"/>
      <c r="W289" s="220"/>
      <c r="X289" s="219"/>
    </row>
    <row r="290" spans="1:24" ht="19.5" customHeight="1">
      <c r="A290" s="412" t="s">
        <v>409</v>
      </c>
      <c r="B290" s="309" t="s">
        <v>372</v>
      </c>
      <c r="C290" s="159">
        <v>25</v>
      </c>
      <c r="D290" s="106">
        <v>1.4</v>
      </c>
      <c r="E290" s="106">
        <v>0.28</v>
      </c>
      <c r="F290" s="106">
        <v>10.25</v>
      </c>
      <c r="G290" s="106">
        <v>51.5</v>
      </c>
      <c r="H290" s="106">
        <v>78</v>
      </c>
      <c r="I290" s="106">
        <v>7.25</v>
      </c>
      <c r="J290" s="106">
        <v>37.5</v>
      </c>
      <c r="K290" s="106">
        <v>11.75</v>
      </c>
      <c r="L290" s="106">
        <v>0.95</v>
      </c>
      <c r="M290" s="106">
        <v>1.4</v>
      </c>
      <c r="N290" s="106">
        <v>1.8</v>
      </c>
      <c r="O290" s="106">
        <v>8</v>
      </c>
      <c r="P290" s="106">
        <v>0.04</v>
      </c>
      <c r="Q290" s="106">
        <v>0.08</v>
      </c>
      <c r="R290" s="106">
        <v>0</v>
      </c>
      <c r="S290" s="106">
        <v>0</v>
      </c>
      <c r="T290" s="106">
        <v>0</v>
      </c>
      <c r="U290" s="40"/>
      <c r="V290" s="219"/>
      <c r="W290" s="220"/>
      <c r="X290" s="219"/>
    </row>
    <row r="291" spans="1:24" ht="19.5" customHeight="1">
      <c r="A291" s="178" t="s">
        <v>453</v>
      </c>
      <c r="B291" s="345" t="s">
        <v>454</v>
      </c>
      <c r="C291" s="446">
        <v>200</v>
      </c>
      <c r="D291" s="106">
        <v>0.4</v>
      </c>
      <c r="E291" s="106">
        <v>0.1</v>
      </c>
      <c r="F291" s="106">
        <v>18.4</v>
      </c>
      <c r="G291" s="111">
        <v>85</v>
      </c>
      <c r="H291" s="111">
        <v>56.2</v>
      </c>
      <c r="I291" s="106">
        <v>12.5</v>
      </c>
      <c r="J291" s="106">
        <v>10.1</v>
      </c>
      <c r="K291" s="106">
        <v>15.9</v>
      </c>
      <c r="L291" s="106">
        <v>1.1</v>
      </c>
      <c r="M291" s="106">
        <v>0</v>
      </c>
      <c r="N291" s="106">
        <v>0.04</v>
      </c>
      <c r="O291" s="106">
        <v>0.52</v>
      </c>
      <c r="P291" s="106">
        <v>0</v>
      </c>
      <c r="Q291" s="106">
        <v>0.01</v>
      </c>
      <c r="R291" s="106">
        <v>7.5</v>
      </c>
      <c r="S291" s="106">
        <v>0.31</v>
      </c>
      <c r="T291" s="106">
        <v>0</v>
      </c>
      <c r="U291" s="40"/>
      <c r="V291" s="219"/>
      <c r="W291" s="220"/>
      <c r="X291" s="219"/>
    </row>
    <row r="292" spans="1:24" ht="30" customHeight="1" thickBot="1">
      <c r="A292" s="351" t="s">
        <v>438</v>
      </c>
      <c r="B292" s="292" t="s">
        <v>276</v>
      </c>
      <c r="C292" s="112">
        <v>50</v>
      </c>
      <c r="D292" s="106">
        <v>1.88</v>
      </c>
      <c r="E292" s="106">
        <v>1.5</v>
      </c>
      <c r="F292" s="106">
        <v>16.5</v>
      </c>
      <c r="G292" s="111">
        <v>85</v>
      </c>
      <c r="H292" s="111">
        <v>55</v>
      </c>
      <c r="I292" s="106">
        <v>5</v>
      </c>
      <c r="J292" s="106">
        <v>4</v>
      </c>
      <c r="K292" s="106">
        <v>8</v>
      </c>
      <c r="L292" s="106">
        <v>1</v>
      </c>
      <c r="M292" s="106">
        <v>0</v>
      </c>
      <c r="N292" s="106">
        <v>0</v>
      </c>
      <c r="O292" s="106">
        <v>0</v>
      </c>
      <c r="P292" s="106">
        <v>0.01</v>
      </c>
      <c r="Q292" s="106">
        <v>0.02</v>
      </c>
      <c r="R292" s="106">
        <v>1.23</v>
      </c>
      <c r="S292" s="106">
        <v>1.7</v>
      </c>
      <c r="T292" s="290">
        <v>0</v>
      </c>
      <c r="U292" s="40"/>
      <c r="V292" s="219"/>
      <c r="W292" s="220"/>
      <c r="X292" s="219"/>
    </row>
    <row r="293" spans="1:24" ht="19.5" customHeight="1" thickBot="1">
      <c r="A293" s="331"/>
      <c r="B293" s="332" t="s">
        <v>354</v>
      </c>
      <c r="C293" s="400">
        <f>SUM(C287:C292)</f>
        <v>585</v>
      </c>
      <c r="D293" s="357">
        <f aca="true" t="shared" si="17" ref="D293:T293">SUM(D287:D292)</f>
        <v>17.28</v>
      </c>
      <c r="E293" s="357">
        <f t="shared" si="17"/>
        <v>19.380000000000003</v>
      </c>
      <c r="F293" s="357">
        <f t="shared" si="17"/>
        <v>86.25</v>
      </c>
      <c r="G293" s="357">
        <f t="shared" si="17"/>
        <v>617.5</v>
      </c>
      <c r="H293" s="357">
        <f t="shared" si="17"/>
        <v>594.87</v>
      </c>
      <c r="I293" s="357">
        <f t="shared" si="17"/>
        <v>55.25</v>
      </c>
      <c r="J293" s="357">
        <f t="shared" si="17"/>
        <v>84.1</v>
      </c>
      <c r="K293" s="357">
        <f t="shared" si="17"/>
        <v>506.15</v>
      </c>
      <c r="L293" s="357">
        <f t="shared" si="17"/>
        <v>9</v>
      </c>
      <c r="M293" s="357">
        <f t="shared" si="17"/>
        <v>7.520000000000001</v>
      </c>
      <c r="N293" s="357">
        <f t="shared" si="17"/>
        <v>24.779999999999998</v>
      </c>
      <c r="O293" s="357">
        <f t="shared" si="17"/>
        <v>171.82000000000002</v>
      </c>
      <c r="P293" s="357">
        <f t="shared" si="17"/>
        <v>0.34</v>
      </c>
      <c r="Q293" s="357">
        <f t="shared" si="17"/>
        <v>1.308</v>
      </c>
      <c r="R293" s="357">
        <f t="shared" si="17"/>
        <v>36.73</v>
      </c>
      <c r="S293" s="357">
        <f t="shared" si="17"/>
        <v>74.12</v>
      </c>
      <c r="T293" s="357">
        <f t="shared" si="17"/>
        <v>0.06</v>
      </c>
      <c r="U293" s="40"/>
      <c r="V293" s="219"/>
      <c r="W293" s="220"/>
      <c r="X293" s="219"/>
    </row>
    <row r="294" spans="1:24" ht="19.5" customHeight="1">
      <c r="A294" s="317"/>
      <c r="B294" s="318"/>
      <c r="C294" s="80"/>
      <c r="D294" s="428"/>
      <c r="E294" s="428"/>
      <c r="F294" s="428"/>
      <c r="G294" s="428"/>
      <c r="H294" s="428"/>
      <c r="I294" s="428"/>
      <c r="J294" s="428"/>
      <c r="K294" s="428"/>
      <c r="L294" s="428"/>
      <c r="M294" s="428"/>
      <c r="N294" s="428"/>
      <c r="O294" s="428"/>
      <c r="P294" s="428"/>
      <c r="Q294" s="428"/>
      <c r="R294" s="428"/>
      <c r="S294" s="428"/>
      <c r="T294" s="428"/>
      <c r="U294" s="40"/>
      <c r="V294" s="219"/>
      <c r="W294" s="220"/>
      <c r="X294" s="219"/>
    </row>
    <row r="295" spans="1:24" ht="19.5" customHeight="1">
      <c r="A295" s="317"/>
      <c r="B295" s="318"/>
      <c r="C295" s="80"/>
      <c r="D295" s="428"/>
      <c r="E295" s="428"/>
      <c r="F295" s="428"/>
      <c r="G295" s="428"/>
      <c r="H295" s="428"/>
      <c r="I295" s="428"/>
      <c r="J295" s="428"/>
      <c r="K295" s="428"/>
      <c r="L295" s="428"/>
      <c r="M295" s="428"/>
      <c r="N295" s="428"/>
      <c r="O295" s="428"/>
      <c r="P295" s="428"/>
      <c r="Q295" s="428"/>
      <c r="R295" s="428"/>
      <c r="S295" s="428"/>
      <c r="T295" s="428"/>
      <c r="U295" s="40"/>
      <c r="V295" s="219"/>
      <c r="W295" s="220"/>
      <c r="X295" s="219"/>
    </row>
    <row r="296" spans="1:23" ht="17.25" customHeight="1">
      <c r="A296" s="308" t="s">
        <v>371</v>
      </c>
      <c r="B296" s="327"/>
      <c r="C296" s="41"/>
      <c r="D296" s="40"/>
      <c r="E296" s="298"/>
      <c r="F296" s="298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W296" s="6"/>
    </row>
    <row r="297" spans="1:23" ht="17.25" customHeight="1">
      <c r="A297" s="308"/>
      <c r="B297" s="327"/>
      <c r="C297" s="41"/>
      <c r="D297" s="40"/>
      <c r="E297" s="298"/>
      <c r="F297" s="298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W297" s="6"/>
    </row>
    <row r="298" spans="1:23" ht="21" customHeight="1">
      <c r="A298" s="308"/>
      <c r="B298" s="327" t="s">
        <v>151</v>
      </c>
      <c r="C298" s="41"/>
      <c r="D298" s="40"/>
      <c r="E298" s="298" t="s">
        <v>427</v>
      </c>
      <c r="F298" s="298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W298" s="6"/>
    </row>
    <row r="299" spans="1:23" ht="20.25" customHeight="1">
      <c r="A299" s="295"/>
      <c r="B299" s="327" t="s">
        <v>152</v>
      </c>
      <c r="C299" s="41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W299" s="6"/>
    </row>
    <row r="300" spans="1:23" ht="17.25" customHeight="1">
      <c r="A300" s="295"/>
      <c r="B300" s="327" t="s">
        <v>472</v>
      </c>
      <c r="C300" s="295"/>
      <c r="D300" s="298"/>
      <c r="E300" s="298"/>
      <c r="F300" s="298"/>
      <c r="G300" s="298"/>
      <c r="H300" s="298"/>
      <c r="I300" s="298"/>
      <c r="J300" s="298"/>
      <c r="K300" s="298"/>
      <c r="L300" s="298"/>
      <c r="M300" s="298"/>
      <c r="N300" s="298"/>
      <c r="O300" s="298"/>
      <c r="P300" s="298"/>
      <c r="Q300" s="298"/>
      <c r="R300" s="298"/>
      <c r="S300" s="298"/>
      <c r="T300" s="298"/>
      <c r="U300" s="298"/>
      <c r="W300" s="6"/>
    </row>
    <row r="301" spans="1:23" ht="18.75" customHeight="1" thickBot="1">
      <c r="A301" s="295"/>
      <c r="B301" s="19" t="s">
        <v>362</v>
      </c>
      <c r="C301" s="295"/>
      <c r="D301" s="298"/>
      <c r="E301" s="298"/>
      <c r="F301" s="298"/>
      <c r="G301" s="298"/>
      <c r="H301" s="298"/>
      <c r="I301" s="298"/>
      <c r="J301" s="298"/>
      <c r="K301" s="298"/>
      <c r="L301" s="298"/>
      <c r="M301" s="298"/>
      <c r="N301" s="298"/>
      <c r="O301" s="298"/>
      <c r="P301" s="298"/>
      <c r="Q301" s="298"/>
      <c r="R301" s="298"/>
      <c r="S301" s="298"/>
      <c r="T301" s="298"/>
      <c r="U301" s="298"/>
      <c r="V301" s="78"/>
      <c r="W301" s="6"/>
    </row>
    <row r="302" spans="1:23" ht="21.75" customHeight="1" thickBot="1">
      <c r="A302" s="468" t="s">
        <v>415</v>
      </c>
      <c r="B302" s="477" t="s">
        <v>11</v>
      </c>
      <c r="C302" s="100" t="s">
        <v>12</v>
      </c>
      <c r="D302" s="472" t="s">
        <v>15</v>
      </c>
      <c r="E302" s="473"/>
      <c r="F302" s="474"/>
      <c r="G302" s="101" t="s">
        <v>16</v>
      </c>
      <c r="H302" s="472" t="s">
        <v>389</v>
      </c>
      <c r="I302" s="475"/>
      <c r="J302" s="475"/>
      <c r="K302" s="475"/>
      <c r="L302" s="475"/>
      <c r="M302" s="475"/>
      <c r="N302" s="475"/>
      <c r="O302" s="476"/>
      <c r="P302" s="472" t="s">
        <v>382</v>
      </c>
      <c r="Q302" s="473"/>
      <c r="R302" s="475"/>
      <c r="S302" s="475"/>
      <c r="T302" s="475"/>
      <c r="U302" s="364"/>
      <c r="W302" s="6"/>
    </row>
    <row r="303" spans="1:23" ht="29.25" customHeight="1" thickBot="1">
      <c r="A303" s="479"/>
      <c r="B303" s="478"/>
      <c r="C303" s="352" t="s">
        <v>17</v>
      </c>
      <c r="D303" s="103" t="s">
        <v>18</v>
      </c>
      <c r="E303" s="103" t="s">
        <v>19</v>
      </c>
      <c r="F303" s="103" t="s">
        <v>20</v>
      </c>
      <c r="G303" s="373" t="s">
        <v>21</v>
      </c>
      <c r="H303" s="371" t="s">
        <v>420</v>
      </c>
      <c r="I303" s="371" t="s">
        <v>383</v>
      </c>
      <c r="J303" s="371" t="s">
        <v>384</v>
      </c>
      <c r="K303" s="371" t="s">
        <v>385</v>
      </c>
      <c r="L303" s="371" t="s">
        <v>386</v>
      </c>
      <c r="M303" s="371" t="s">
        <v>422</v>
      </c>
      <c r="N303" s="372" t="s">
        <v>423</v>
      </c>
      <c r="O303" s="372" t="s">
        <v>424</v>
      </c>
      <c r="P303" s="103" t="s">
        <v>387</v>
      </c>
      <c r="Q303" s="103" t="s">
        <v>418</v>
      </c>
      <c r="R303" s="103" t="s">
        <v>388</v>
      </c>
      <c r="S303" s="103" t="s">
        <v>421</v>
      </c>
      <c r="T303" s="101" t="s">
        <v>419</v>
      </c>
      <c r="U303" s="57"/>
      <c r="W303" s="6"/>
    </row>
    <row r="304" spans="1:23" ht="15.75" customHeight="1" thickBot="1">
      <c r="A304" s="299"/>
      <c r="B304" s="300" t="s">
        <v>22</v>
      </c>
      <c r="C304" s="301"/>
      <c r="D304" s="302"/>
      <c r="E304" s="302"/>
      <c r="F304" s="302"/>
      <c r="G304" s="302"/>
      <c r="H304" s="302"/>
      <c r="I304" s="302"/>
      <c r="J304" s="302"/>
      <c r="K304" s="302"/>
      <c r="L304" s="302"/>
      <c r="M304" s="302"/>
      <c r="N304" s="302"/>
      <c r="O304" s="302"/>
      <c r="P304" s="302"/>
      <c r="Q304" s="302"/>
      <c r="R304" s="302"/>
      <c r="S304" s="302"/>
      <c r="T304" s="303"/>
      <c r="U304" s="325"/>
      <c r="W304" s="6"/>
    </row>
    <row r="305" spans="1:23" ht="20.25" customHeight="1">
      <c r="A305" s="339" t="s">
        <v>401</v>
      </c>
      <c r="B305" s="322" t="s">
        <v>402</v>
      </c>
      <c r="C305" s="344">
        <v>60</v>
      </c>
      <c r="D305" s="130">
        <v>3.2</v>
      </c>
      <c r="E305" s="130">
        <v>4.8</v>
      </c>
      <c r="F305" s="130">
        <v>3.26</v>
      </c>
      <c r="G305" s="130">
        <v>63.41</v>
      </c>
      <c r="H305" s="130">
        <v>70</v>
      </c>
      <c r="I305" s="130">
        <v>13</v>
      </c>
      <c r="J305" s="130">
        <v>15</v>
      </c>
      <c r="K305" s="392">
        <v>140</v>
      </c>
      <c r="L305" s="130">
        <v>0.18</v>
      </c>
      <c r="M305" s="130">
        <v>1.7</v>
      </c>
      <c r="N305" s="130">
        <v>10.5</v>
      </c>
      <c r="O305" s="130">
        <v>61</v>
      </c>
      <c r="P305" s="130">
        <v>0.01</v>
      </c>
      <c r="Q305" s="130">
        <v>0.5</v>
      </c>
      <c r="R305" s="130">
        <v>8</v>
      </c>
      <c r="S305" s="131">
        <v>1150</v>
      </c>
      <c r="T305" s="130">
        <v>0</v>
      </c>
      <c r="U305" s="78"/>
      <c r="W305" s="6"/>
    </row>
    <row r="306" spans="1:23" ht="18" customHeight="1">
      <c r="A306" s="389" t="s">
        <v>373</v>
      </c>
      <c r="B306" s="291" t="s">
        <v>465</v>
      </c>
      <c r="C306" s="117">
        <v>200</v>
      </c>
      <c r="D306" s="106">
        <v>10.66</v>
      </c>
      <c r="E306" s="106">
        <v>10</v>
      </c>
      <c r="F306" s="106">
        <v>36.1</v>
      </c>
      <c r="G306" s="118">
        <v>350</v>
      </c>
      <c r="H306" s="118">
        <v>242</v>
      </c>
      <c r="I306" s="106">
        <v>244</v>
      </c>
      <c r="J306" s="106">
        <v>46.7</v>
      </c>
      <c r="K306" s="106">
        <v>26</v>
      </c>
      <c r="L306" s="106">
        <v>2.7</v>
      </c>
      <c r="M306" s="106">
        <v>5.28</v>
      </c>
      <c r="N306" s="106">
        <v>20</v>
      </c>
      <c r="O306" s="377">
        <v>114</v>
      </c>
      <c r="P306" s="106">
        <v>0.12</v>
      </c>
      <c r="Q306" s="106">
        <v>0.056</v>
      </c>
      <c r="R306" s="106">
        <v>14.7</v>
      </c>
      <c r="S306" s="106">
        <v>0.3</v>
      </c>
      <c r="T306" s="106">
        <v>0</v>
      </c>
      <c r="U306" s="307"/>
      <c r="W306" s="6"/>
    </row>
    <row r="307" spans="1:23" ht="19.5" customHeight="1">
      <c r="A307" s="412" t="s">
        <v>409</v>
      </c>
      <c r="B307" s="294" t="s">
        <v>370</v>
      </c>
      <c r="C307" s="159">
        <v>25</v>
      </c>
      <c r="D307" s="106">
        <v>1.98</v>
      </c>
      <c r="E307" s="106">
        <v>0.2</v>
      </c>
      <c r="F307" s="106">
        <v>12.2</v>
      </c>
      <c r="G307" s="106">
        <v>58.5</v>
      </c>
      <c r="H307" s="106">
        <v>23.3</v>
      </c>
      <c r="I307" s="106">
        <v>10</v>
      </c>
      <c r="J307" s="106">
        <v>5</v>
      </c>
      <c r="K307" s="106">
        <v>5</v>
      </c>
      <c r="L307" s="106">
        <v>0.28</v>
      </c>
      <c r="M307" s="106">
        <v>0.8</v>
      </c>
      <c r="N307" s="106">
        <v>1.5</v>
      </c>
      <c r="O307" s="106">
        <v>3.63</v>
      </c>
      <c r="P307" s="106">
        <v>5</v>
      </c>
      <c r="Q307" s="106">
        <v>0.008</v>
      </c>
      <c r="R307" s="106">
        <v>1</v>
      </c>
      <c r="S307" s="106">
        <v>0</v>
      </c>
      <c r="T307" s="106">
        <v>0.55</v>
      </c>
      <c r="U307" s="316"/>
      <c r="W307" s="6"/>
    </row>
    <row r="308" spans="1:23" ht="19.5" customHeight="1">
      <c r="A308" s="354" t="s">
        <v>308</v>
      </c>
      <c r="B308" s="291" t="s">
        <v>478</v>
      </c>
      <c r="C308" s="119">
        <v>200</v>
      </c>
      <c r="D308" s="106">
        <v>2.5</v>
      </c>
      <c r="E308" s="106">
        <v>2.5</v>
      </c>
      <c r="F308" s="106">
        <v>22.4</v>
      </c>
      <c r="G308" s="118">
        <v>107</v>
      </c>
      <c r="H308" s="118">
        <v>62</v>
      </c>
      <c r="I308" s="106">
        <v>60</v>
      </c>
      <c r="J308" s="106">
        <v>60</v>
      </c>
      <c r="K308" s="377">
        <v>47</v>
      </c>
      <c r="L308" s="106">
        <v>53.7</v>
      </c>
      <c r="M308" s="106">
        <v>0</v>
      </c>
      <c r="N308" s="106">
        <v>0</v>
      </c>
      <c r="O308" s="106">
        <v>0</v>
      </c>
      <c r="P308" s="106">
        <v>0.02</v>
      </c>
      <c r="Q308" s="106">
        <v>0.08</v>
      </c>
      <c r="R308" s="106">
        <v>10</v>
      </c>
      <c r="S308" s="106">
        <v>0.01</v>
      </c>
      <c r="T308" s="106">
        <v>0</v>
      </c>
      <c r="U308" s="307"/>
      <c r="V308" s="78"/>
      <c r="W308" s="6"/>
    </row>
    <row r="309" spans="1:23" ht="25.5" customHeight="1" thickBot="1">
      <c r="A309" s="355" t="s">
        <v>412</v>
      </c>
      <c r="B309" s="313" t="s">
        <v>425</v>
      </c>
      <c r="C309" s="393">
        <v>100</v>
      </c>
      <c r="D309" s="362">
        <v>0.4</v>
      </c>
      <c r="E309" s="362">
        <v>0.2</v>
      </c>
      <c r="F309" s="362">
        <v>7.5</v>
      </c>
      <c r="G309" s="362">
        <v>38</v>
      </c>
      <c r="H309" s="379">
        <v>155</v>
      </c>
      <c r="I309" s="380">
        <v>30</v>
      </c>
      <c r="J309" s="380">
        <v>11</v>
      </c>
      <c r="K309" s="381">
        <v>17</v>
      </c>
      <c r="L309" s="380">
        <v>0.1</v>
      </c>
      <c r="M309" s="380">
        <v>0.3</v>
      </c>
      <c r="N309" s="380">
        <v>0.1</v>
      </c>
      <c r="O309" s="382">
        <v>150</v>
      </c>
      <c r="P309" s="380">
        <v>0.04</v>
      </c>
      <c r="Q309" s="380">
        <v>0.03</v>
      </c>
      <c r="R309" s="380">
        <v>35</v>
      </c>
      <c r="S309" s="380">
        <v>0</v>
      </c>
      <c r="T309" s="379">
        <v>0.2</v>
      </c>
      <c r="U309" s="316"/>
      <c r="V309" s="78"/>
      <c r="W309" s="6"/>
    </row>
    <row r="310" spans="1:23" ht="19.5" customHeight="1" thickBot="1">
      <c r="A310" s="304"/>
      <c r="B310" s="330" t="s">
        <v>354</v>
      </c>
      <c r="C310" s="374">
        <f>SUM(C305:C309)</f>
        <v>585</v>
      </c>
      <c r="D310" s="338">
        <f aca="true" t="shared" si="18" ref="D310:T310">SUM(D305:D309)</f>
        <v>18.74</v>
      </c>
      <c r="E310" s="338">
        <f t="shared" si="18"/>
        <v>17.7</v>
      </c>
      <c r="F310" s="338">
        <f t="shared" si="18"/>
        <v>81.46000000000001</v>
      </c>
      <c r="G310" s="338">
        <f t="shared" si="18"/>
        <v>616.91</v>
      </c>
      <c r="H310" s="338">
        <f t="shared" si="18"/>
        <v>552.3</v>
      </c>
      <c r="I310" s="338">
        <f t="shared" si="18"/>
        <v>357</v>
      </c>
      <c r="J310" s="338">
        <f t="shared" si="18"/>
        <v>137.7</v>
      </c>
      <c r="K310" s="338">
        <f t="shared" si="18"/>
        <v>235</v>
      </c>
      <c r="L310" s="338">
        <f t="shared" si="18"/>
        <v>56.96</v>
      </c>
      <c r="M310" s="338">
        <f t="shared" si="18"/>
        <v>8.08</v>
      </c>
      <c r="N310" s="338">
        <f t="shared" si="18"/>
        <v>32.1</v>
      </c>
      <c r="O310" s="374">
        <f t="shared" si="18"/>
        <v>328.63</v>
      </c>
      <c r="P310" s="338">
        <f t="shared" si="18"/>
        <v>5.1899999999999995</v>
      </c>
      <c r="Q310" s="338">
        <f t="shared" si="18"/>
        <v>0.674</v>
      </c>
      <c r="R310" s="338">
        <f t="shared" si="18"/>
        <v>68.7</v>
      </c>
      <c r="S310" s="374">
        <f t="shared" si="18"/>
        <v>1150.31</v>
      </c>
      <c r="T310" s="338">
        <f t="shared" si="18"/>
        <v>0.75</v>
      </c>
      <c r="U310" s="311"/>
      <c r="V310" s="78"/>
      <c r="W310" s="6"/>
    </row>
    <row r="311" spans="1:23" ht="21.75" customHeight="1" thickBot="1">
      <c r="A311" s="323"/>
      <c r="B311" s="406" t="s">
        <v>363</v>
      </c>
      <c r="C311" s="407"/>
      <c r="D311" s="408">
        <f aca="true" t="shared" si="19" ref="D311:T311">D310+D282+D251+D225+D189+D161+D120+D83+D51+D22</f>
        <v>199.50999999999996</v>
      </c>
      <c r="E311" s="408">
        <f t="shared" si="19"/>
        <v>203.87000000000003</v>
      </c>
      <c r="F311" s="408">
        <f t="shared" si="19"/>
        <v>842.305</v>
      </c>
      <c r="G311" s="408">
        <f t="shared" si="19"/>
        <v>5858.780000000001</v>
      </c>
      <c r="H311" s="407">
        <f t="shared" si="19"/>
        <v>7044.880000000001</v>
      </c>
      <c r="I311" s="407">
        <f t="shared" si="19"/>
        <v>3222.21</v>
      </c>
      <c r="J311" s="407">
        <f t="shared" si="19"/>
        <v>1398.01</v>
      </c>
      <c r="K311" s="407">
        <f t="shared" si="19"/>
        <v>2787.49</v>
      </c>
      <c r="L311" s="408">
        <f t="shared" si="19"/>
        <v>93.63</v>
      </c>
      <c r="M311" s="408">
        <f t="shared" si="19"/>
        <v>183.37</v>
      </c>
      <c r="N311" s="407">
        <f t="shared" si="19"/>
        <v>234.82999999999998</v>
      </c>
      <c r="O311" s="407">
        <f t="shared" si="19"/>
        <v>1745.09</v>
      </c>
      <c r="P311" s="408">
        <f t="shared" si="19"/>
        <v>13.009999999999998</v>
      </c>
      <c r="Q311" s="408">
        <f t="shared" si="19"/>
        <v>4.653999999999999</v>
      </c>
      <c r="R311" s="408">
        <f t="shared" si="19"/>
        <v>421.1</v>
      </c>
      <c r="S311" s="407">
        <f t="shared" si="19"/>
        <v>2179.54</v>
      </c>
      <c r="T311" s="408">
        <f t="shared" si="19"/>
        <v>12.079999999999998</v>
      </c>
      <c r="U311" s="368"/>
      <c r="W311" s="6"/>
    </row>
    <row r="312" spans="1:23" ht="17.25" customHeight="1" thickBot="1">
      <c r="A312" s="313"/>
      <c r="B312" s="409" t="s">
        <v>228</v>
      </c>
      <c r="C312" s="410"/>
      <c r="D312" s="410">
        <f aca="true" t="shared" si="20" ref="D312:T312">D311/10</f>
        <v>19.950999999999997</v>
      </c>
      <c r="E312" s="410">
        <f t="shared" si="20"/>
        <v>20.387000000000004</v>
      </c>
      <c r="F312" s="410">
        <f t="shared" si="20"/>
        <v>84.23049999999999</v>
      </c>
      <c r="G312" s="411">
        <f t="shared" si="20"/>
        <v>585.878</v>
      </c>
      <c r="H312" s="410">
        <f t="shared" si="20"/>
        <v>704.488</v>
      </c>
      <c r="I312" s="410">
        <f t="shared" si="20"/>
        <v>322.221</v>
      </c>
      <c r="J312" s="410">
        <f t="shared" si="20"/>
        <v>139.801</v>
      </c>
      <c r="K312" s="410">
        <f t="shared" si="20"/>
        <v>278.74899999999997</v>
      </c>
      <c r="L312" s="410">
        <f t="shared" si="20"/>
        <v>9.363</v>
      </c>
      <c r="M312" s="410">
        <f t="shared" si="20"/>
        <v>18.337</v>
      </c>
      <c r="N312" s="410">
        <f t="shared" si="20"/>
        <v>23.482999999999997</v>
      </c>
      <c r="O312" s="410">
        <f t="shared" si="20"/>
        <v>174.509</v>
      </c>
      <c r="P312" s="410">
        <f t="shared" si="20"/>
        <v>1.3009999999999997</v>
      </c>
      <c r="Q312" s="410">
        <f t="shared" si="20"/>
        <v>0.4653999999999999</v>
      </c>
      <c r="R312" s="410">
        <f t="shared" si="20"/>
        <v>42.11</v>
      </c>
      <c r="S312" s="410">
        <f t="shared" si="20"/>
        <v>217.954</v>
      </c>
      <c r="T312" s="410">
        <f t="shared" si="20"/>
        <v>1.2079999999999997</v>
      </c>
      <c r="U312" s="57"/>
      <c r="V312" s="78"/>
      <c r="W312" s="6"/>
    </row>
    <row r="313" spans="1:23" ht="21" customHeight="1" thickBot="1">
      <c r="A313" s="305"/>
      <c r="B313" s="431"/>
      <c r="C313" s="432"/>
      <c r="D313" s="432"/>
      <c r="E313" s="298" t="s">
        <v>428</v>
      </c>
      <c r="F313" s="298"/>
      <c r="G313" s="432"/>
      <c r="H313" s="432"/>
      <c r="I313" s="432"/>
      <c r="J313" s="432"/>
      <c r="K313" s="432"/>
      <c r="L313" s="432"/>
      <c r="M313" s="432"/>
      <c r="N313" s="432"/>
      <c r="O313" s="432"/>
      <c r="P313" s="432"/>
      <c r="Q313" s="432"/>
      <c r="R313" s="432"/>
      <c r="S313" s="432"/>
      <c r="T313" s="432"/>
      <c r="U313" s="57"/>
      <c r="V313" s="78"/>
      <c r="W313" s="6"/>
    </row>
    <row r="314" spans="1:23" ht="17.25" customHeight="1" thickBot="1">
      <c r="A314" s="468" t="s">
        <v>415</v>
      </c>
      <c r="B314" s="477" t="s">
        <v>11</v>
      </c>
      <c r="C314" s="100" t="s">
        <v>12</v>
      </c>
      <c r="D314" s="472" t="s">
        <v>15</v>
      </c>
      <c r="E314" s="473"/>
      <c r="F314" s="474"/>
      <c r="G314" s="101" t="s">
        <v>16</v>
      </c>
      <c r="H314" s="472" t="s">
        <v>389</v>
      </c>
      <c r="I314" s="475"/>
      <c r="J314" s="475"/>
      <c r="K314" s="475"/>
      <c r="L314" s="475"/>
      <c r="M314" s="475"/>
      <c r="N314" s="475"/>
      <c r="O314" s="476"/>
      <c r="P314" s="472" t="s">
        <v>382</v>
      </c>
      <c r="Q314" s="473"/>
      <c r="R314" s="475"/>
      <c r="S314" s="475"/>
      <c r="T314" s="476"/>
      <c r="U314" s="57"/>
      <c r="V314" s="78"/>
      <c r="W314" s="6"/>
    </row>
    <row r="315" spans="1:23" ht="33" customHeight="1" thickBot="1">
      <c r="A315" s="469"/>
      <c r="B315" s="478"/>
      <c r="C315" s="458" t="s">
        <v>17</v>
      </c>
      <c r="D315" s="125" t="s">
        <v>18</v>
      </c>
      <c r="E315" s="125" t="s">
        <v>19</v>
      </c>
      <c r="F315" s="125" t="s">
        <v>20</v>
      </c>
      <c r="G315" s="459" t="s">
        <v>21</v>
      </c>
      <c r="H315" s="451" t="s">
        <v>420</v>
      </c>
      <c r="I315" s="451" t="s">
        <v>383</v>
      </c>
      <c r="J315" s="451" t="s">
        <v>384</v>
      </c>
      <c r="K315" s="451" t="s">
        <v>385</v>
      </c>
      <c r="L315" s="451" t="s">
        <v>386</v>
      </c>
      <c r="M315" s="451" t="s">
        <v>422</v>
      </c>
      <c r="N315" s="451" t="s">
        <v>423</v>
      </c>
      <c r="O315" s="451" t="s">
        <v>424</v>
      </c>
      <c r="P315" s="125" t="s">
        <v>387</v>
      </c>
      <c r="Q315" s="125" t="s">
        <v>418</v>
      </c>
      <c r="R315" s="125" t="s">
        <v>388</v>
      </c>
      <c r="S315" s="125" t="s">
        <v>421</v>
      </c>
      <c r="T315" s="98" t="s">
        <v>419</v>
      </c>
      <c r="U315" s="57"/>
      <c r="V315" s="78"/>
      <c r="W315" s="6"/>
    </row>
    <row r="316" spans="1:23" ht="17.25" customHeight="1" thickBot="1">
      <c r="A316" s="299"/>
      <c r="B316" s="300" t="s">
        <v>22</v>
      </c>
      <c r="C316" s="301"/>
      <c r="D316" s="302"/>
      <c r="E316" s="302"/>
      <c r="F316" s="302"/>
      <c r="G316" s="302"/>
      <c r="H316" s="302"/>
      <c r="I316" s="302"/>
      <c r="J316" s="302"/>
      <c r="K316" s="302"/>
      <c r="L316" s="302"/>
      <c r="M316" s="302"/>
      <c r="N316" s="302"/>
      <c r="O316" s="302"/>
      <c r="P316" s="302"/>
      <c r="Q316" s="302"/>
      <c r="R316" s="302"/>
      <c r="S316" s="302"/>
      <c r="T316" s="303"/>
      <c r="U316" s="57"/>
      <c r="V316" s="78"/>
      <c r="W316" s="6"/>
    </row>
    <row r="317" spans="1:23" ht="36" customHeight="1">
      <c r="A317" s="355" t="s">
        <v>466</v>
      </c>
      <c r="B317" s="343" t="s">
        <v>23</v>
      </c>
      <c r="C317" s="344">
        <v>60</v>
      </c>
      <c r="D317" s="130">
        <v>0</v>
      </c>
      <c r="E317" s="130">
        <v>0</v>
      </c>
      <c r="F317" s="130">
        <v>3.6</v>
      </c>
      <c r="G317" s="130">
        <v>16</v>
      </c>
      <c r="H317" s="130">
        <v>70.2</v>
      </c>
      <c r="I317" s="130">
        <v>6.9</v>
      </c>
      <c r="J317" s="130">
        <v>7.2</v>
      </c>
      <c r="K317" s="130">
        <v>4.2</v>
      </c>
      <c r="L317" s="130">
        <v>0.18</v>
      </c>
      <c r="M317" s="130">
        <v>0</v>
      </c>
      <c r="N317" s="130">
        <v>0</v>
      </c>
      <c r="O317" s="130">
        <v>0</v>
      </c>
      <c r="P317" s="130">
        <v>0.01</v>
      </c>
      <c r="Q317" s="130">
        <v>0.01</v>
      </c>
      <c r="R317" s="130">
        <v>1.5</v>
      </c>
      <c r="S317" s="130">
        <v>0</v>
      </c>
      <c r="T317" s="130">
        <v>0</v>
      </c>
      <c r="U317" s="57"/>
      <c r="V317" s="78"/>
      <c r="W317" s="6"/>
    </row>
    <row r="318" spans="1:23" ht="17.25" customHeight="1">
      <c r="A318" s="388" t="s">
        <v>446</v>
      </c>
      <c r="B318" s="292" t="s">
        <v>445</v>
      </c>
      <c r="C318" s="105">
        <v>90</v>
      </c>
      <c r="D318" s="118">
        <v>11.12</v>
      </c>
      <c r="E318" s="106">
        <v>10.2</v>
      </c>
      <c r="F318" s="106">
        <v>19.25</v>
      </c>
      <c r="G318" s="106">
        <v>145.5</v>
      </c>
      <c r="H318" s="106">
        <v>158</v>
      </c>
      <c r="I318" s="106">
        <v>20.5</v>
      </c>
      <c r="J318" s="377">
        <v>5.05</v>
      </c>
      <c r="K318" s="106">
        <v>25.6</v>
      </c>
      <c r="L318" s="106">
        <v>0.24</v>
      </c>
      <c r="M318" s="106">
        <v>5</v>
      </c>
      <c r="N318" s="106">
        <v>20</v>
      </c>
      <c r="O318" s="377">
        <v>114</v>
      </c>
      <c r="P318" s="106">
        <v>0.08</v>
      </c>
      <c r="Q318" s="106">
        <v>0.19</v>
      </c>
      <c r="R318" s="106">
        <v>2.66</v>
      </c>
      <c r="S318" s="106">
        <v>43</v>
      </c>
      <c r="T318" s="106">
        <v>0.03</v>
      </c>
      <c r="U318" s="57"/>
      <c r="V318" s="78"/>
      <c r="W318" s="6"/>
    </row>
    <row r="319" spans="1:23" ht="17.25" customHeight="1">
      <c r="A319" s="389" t="s">
        <v>459</v>
      </c>
      <c r="B319" s="291" t="s">
        <v>458</v>
      </c>
      <c r="C319" s="117">
        <v>150</v>
      </c>
      <c r="D319" s="106">
        <v>2.68</v>
      </c>
      <c r="E319" s="106">
        <v>5</v>
      </c>
      <c r="F319" s="106">
        <v>21.35</v>
      </c>
      <c r="G319" s="118">
        <v>220</v>
      </c>
      <c r="H319" s="118">
        <v>242</v>
      </c>
      <c r="I319" s="106">
        <v>10</v>
      </c>
      <c r="J319" s="106">
        <v>31</v>
      </c>
      <c r="K319" s="106">
        <v>84</v>
      </c>
      <c r="L319" s="106">
        <v>0.6</v>
      </c>
      <c r="M319" s="106">
        <v>5.28</v>
      </c>
      <c r="N319" s="106">
        <v>20</v>
      </c>
      <c r="O319" s="377">
        <v>114</v>
      </c>
      <c r="P319" s="106">
        <v>0.06</v>
      </c>
      <c r="Q319" s="106">
        <v>0.056</v>
      </c>
      <c r="R319" s="106">
        <v>2.52</v>
      </c>
      <c r="S319" s="106">
        <v>0</v>
      </c>
      <c r="T319" s="106">
        <v>0</v>
      </c>
      <c r="U319" s="57"/>
      <c r="V319" s="78"/>
      <c r="W319" s="6"/>
    </row>
    <row r="320" spans="1:23" ht="17.25" customHeight="1">
      <c r="A320" s="412" t="s">
        <v>409</v>
      </c>
      <c r="B320" s="294" t="s">
        <v>370</v>
      </c>
      <c r="C320" s="159">
        <v>25</v>
      </c>
      <c r="D320" s="106">
        <v>1.98</v>
      </c>
      <c r="E320" s="106">
        <v>0.2</v>
      </c>
      <c r="F320" s="106">
        <v>12.2</v>
      </c>
      <c r="G320" s="106">
        <v>58.5</v>
      </c>
      <c r="H320" s="106">
        <v>23.3</v>
      </c>
      <c r="I320" s="106">
        <v>10</v>
      </c>
      <c r="J320" s="106">
        <v>5</v>
      </c>
      <c r="K320" s="106">
        <v>5</v>
      </c>
      <c r="L320" s="106">
        <v>0.28</v>
      </c>
      <c r="M320" s="106">
        <v>0.8</v>
      </c>
      <c r="N320" s="106">
        <v>1.5</v>
      </c>
      <c r="O320" s="106">
        <v>3.63</v>
      </c>
      <c r="P320" s="106">
        <v>5</v>
      </c>
      <c r="Q320" s="106">
        <v>0.008</v>
      </c>
      <c r="R320" s="106">
        <v>1</v>
      </c>
      <c r="S320" s="106">
        <v>0</v>
      </c>
      <c r="T320" s="106">
        <v>0.55</v>
      </c>
      <c r="U320" s="57"/>
      <c r="V320" s="78"/>
      <c r="W320" s="6"/>
    </row>
    <row r="321" spans="1:23" ht="17.25" customHeight="1">
      <c r="A321" s="116" t="s">
        <v>343</v>
      </c>
      <c r="B321" s="291" t="s">
        <v>365</v>
      </c>
      <c r="C321" s="119">
        <v>200</v>
      </c>
      <c r="D321" s="106">
        <v>1.5</v>
      </c>
      <c r="E321" s="106">
        <v>1.3</v>
      </c>
      <c r="F321" s="106">
        <v>22.4</v>
      </c>
      <c r="G321" s="118">
        <v>107</v>
      </c>
      <c r="H321" s="118">
        <v>168</v>
      </c>
      <c r="I321" s="106">
        <v>161</v>
      </c>
      <c r="J321" s="106">
        <v>7</v>
      </c>
      <c r="K321" s="377">
        <v>145</v>
      </c>
      <c r="L321" s="106">
        <v>1</v>
      </c>
      <c r="M321" s="106">
        <v>9</v>
      </c>
      <c r="N321" s="106">
        <v>2</v>
      </c>
      <c r="O321" s="106">
        <v>20</v>
      </c>
      <c r="P321" s="106">
        <v>0.02</v>
      </c>
      <c r="Q321" s="106">
        <v>0.15</v>
      </c>
      <c r="R321" s="106">
        <v>1</v>
      </c>
      <c r="S321" s="106">
        <v>23.8</v>
      </c>
      <c r="T321" s="106">
        <v>0</v>
      </c>
      <c r="U321" s="57"/>
      <c r="V321" s="78"/>
      <c r="W321" s="6"/>
    </row>
    <row r="322" spans="1:23" ht="24" customHeight="1" thickBot="1">
      <c r="A322" s="355" t="s">
        <v>412</v>
      </c>
      <c r="B322" s="313" t="s">
        <v>425</v>
      </c>
      <c r="C322" s="393">
        <v>100</v>
      </c>
      <c r="D322" s="362">
        <v>0.4</v>
      </c>
      <c r="E322" s="362">
        <v>0.2</v>
      </c>
      <c r="F322" s="362">
        <v>7.5</v>
      </c>
      <c r="G322" s="362">
        <v>38</v>
      </c>
      <c r="H322" s="379">
        <v>155</v>
      </c>
      <c r="I322" s="380">
        <v>30</v>
      </c>
      <c r="J322" s="380">
        <v>11</v>
      </c>
      <c r="K322" s="381">
        <v>17</v>
      </c>
      <c r="L322" s="380">
        <v>0.1</v>
      </c>
      <c r="M322" s="380">
        <v>0.3</v>
      </c>
      <c r="N322" s="380">
        <v>0.1</v>
      </c>
      <c r="O322" s="382">
        <v>150</v>
      </c>
      <c r="P322" s="380">
        <v>0.04</v>
      </c>
      <c r="Q322" s="380">
        <v>0.03</v>
      </c>
      <c r="R322" s="380">
        <v>35</v>
      </c>
      <c r="S322" s="380">
        <v>0</v>
      </c>
      <c r="T322" s="379">
        <v>0.2</v>
      </c>
      <c r="U322" s="57"/>
      <c r="V322" s="78"/>
      <c r="W322" s="6"/>
    </row>
    <row r="323" spans="1:23" ht="17.25" customHeight="1" thickBot="1">
      <c r="A323" s="304"/>
      <c r="B323" s="330" t="s">
        <v>354</v>
      </c>
      <c r="C323" s="374">
        <f>SUM(C317:C322)</f>
        <v>625</v>
      </c>
      <c r="D323" s="338">
        <f aca="true" t="shared" si="21" ref="D323:T323">SUM(D317:D322)</f>
        <v>17.68</v>
      </c>
      <c r="E323" s="338">
        <f t="shared" si="21"/>
        <v>16.9</v>
      </c>
      <c r="F323" s="338">
        <f t="shared" si="21"/>
        <v>86.30000000000001</v>
      </c>
      <c r="G323" s="338">
        <f t="shared" si="21"/>
        <v>585</v>
      </c>
      <c r="H323" s="338">
        <f t="shared" si="21"/>
        <v>816.5</v>
      </c>
      <c r="I323" s="338">
        <f t="shared" si="21"/>
        <v>238.4</v>
      </c>
      <c r="J323" s="338">
        <f t="shared" si="21"/>
        <v>66.25</v>
      </c>
      <c r="K323" s="338">
        <f t="shared" si="21"/>
        <v>280.8</v>
      </c>
      <c r="L323" s="338">
        <f t="shared" si="21"/>
        <v>2.4</v>
      </c>
      <c r="M323" s="338">
        <f t="shared" si="21"/>
        <v>20.380000000000003</v>
      </c>
      <c r="N323" s="338">
        <f t="shared" si="21"/>
        <v>43.6</v>
      </c>
      <c r="O323" s="374">
        <f t="shared" si="21"/>
        <v>401.63</v>
      </c>
      <c r="P323" s="338">
        <f t="shared" si="21"/>
        <v>5.21</v>
      </c>
      <c r="Q323" s="338">
        <f t="shared" si="21"/>
        <v>0.44400000000000006</v>
      </c>
      <c r="R323" s="338">
        <f t="shared" si="21"/>
        <v>43.68</v>
      </c>
      <c r="S323" s="374">
        <f t="shared" si="21"/>
        <v>66.8</v>
      </c>
      <c r="T323" s="338">
        <f t="shared" si="21"/>
        <v>0.78</v>
      </c>
      <c r="U323" s="57"/>
      <c r="V323" s="78"/>
      <c r="W323" s="6"/>
    </row>
    <row r="324" spans="1:23" ht="17.25" customHeight="1" thickBot="1">
      <c r="A324" s="323"/>
      <c r="B324" s="406" t="s">
        <v>363</v>
      </c>
      <c r="C324" s="408"/>
      <c r="D324" s="408">
        <f aca="true" t="shared" si="22" ref="D324:T324">D323+D293+D261+D235+D200+D172+D132+D94+D62+D31</f>
        <v>198.17000000000004</v>
      </c>
      <c r="E324" s="408">
        <f t="shared" si="22"/>
        <v>202.62</v>
      </c>
      <c r="F324" s="408">
        <f t="shared" si="22"/>
        <v>850.13</v>
      </c>
      <c r="G324" s="408">
        <f t="shared" si="22"/>
        <v>5975.160000000001</v>
      </c>
      <c r="H324" s="408">
        <f t="shared" si="22"/>
        <v>7020.42</v>
      </c>
      <c r="I324" s="408">
        <f t="shared" si="22"/>
        <v>3034</v>
      </c>
      <c r="J324" s="407">
        <f t="shared" si="22"/>
        <v>1222.25</v>
      </c>
      <c r="K324" s="407">
        <f t="shared" si="22"/>
        <v>3182.26</v>
      </c>
      <c r="L324" s="408">
        <f t="shared" si="22"/>
        <v>50.44</v>
      </c>
      <c r="M324" s="408">
        <f t="shared" si="22"/>
        <v>172.48</v>
      </c>
      <c r="N324" s="408">
        <f t="shared" si="22"/>
        <v>255.69</v>
      </c>
      <c r="O324" s="407">
        <f t="shared" si="22"/>
        <v>1968.1200000000001</v>
      </c>
      <c r="P324" s="408">
        <f t="shared" si="22"/>
        <v>18.479999999999997</v>
      </c>
      <c r="Q324" s="408">
        <f t="shared" si="22"/>
        <v>6.810000000000001</v>
      </c>
      <c r="R324" s="408">
        <f t="shared" si="22"/>
        <v>359.55</v>
      </c>
      <c r="S324" s="407">
        <f t="shared" si="22"/>
        <v>1057.44</v>
      </c>
      <c r="T324" s="408">
        <f t="shared" si="22"/>
        <v>91.26000000000002</v>
      </c>
      <c r="U324" s="57"/>
      <c r="V324" s="78"/>
      <c r="W324" s="6"/>
    </row>
    <row r="325" spans="1:23" ht="17.25" customHeight="1" thickBot="1">
      <c r="A325" s="313"/>
      <c r="B325" s="409" t="s">
        <v>228</v>
      </c>
      <c r="C325" s="410"/>
      <c r="D325" s="411">
        <f aca="true" t="shared" si="23" ref="D325:T325">D324/10</f>
        <v>19.817000000000004</v>
      </c>
      <c r="E325" s="411">
        <f t="shared" si="23"/>
        <v>20.262</v>
      </c>
      <c r="F325" s="410">
        <f t="shared" si="23"/>
        <v>85.013</v>
      </c>
      <c r="G325" s="411">
        <f t="shared" si="23"/>
        <v>597.5160000000001</v>
      </c>
      <c r="H325" s="411">
        <f t="shared" si="23"/>
        <v>702.042</v>
      </c>
      <c r="I325" s="411">
        <f t="shared" si="23"/>
        <v>303.4</v>
      </c>
      <c r="J325" s="410">
        <f t="shared" si="23"/>
        <v>122.225</v>
      </c>
      <c r="K325" s="410">
        <f t="shared" si="23"/>
        <v>318.226</v>
      </c>
      <c r="L325" s="410">
        <f t="shared" si="23"/>
        <v>5.044</v>
      </c>
      <c r="M325" s="410">
        <f t="shared" si="23"/>
        <v>17.247999999999998</v>
      </c>
      <c r="N325" s="410">
        <f t="shared" si="23"/>
        <v>25.569</v>
      </c>
      <c r="O325" s="440">
        <f t="shared" si="23"/>
        <v>196.812</v>
      </c>
      <c r="P325" s="410">
        <f t="shared" si="23"/>
        <v>1.8479999999999996</v>
      </c>
      <c r="Q325" s="410">
        <f t="shared" si="23"/>
        <v>0.6810000000000002</v>
      </c>
      <c r="R325" s="410">
        <f t="shared" si="23"/>
        <v>35.955</v>
      </c>
      <c r="S325" s="410">
        <f t="shared" si="23"/>
        <v>105.744</v>
      </c>
      <c r="T325" s="410">
        <f t="shared" si="23"/>
        <v>9.126000000000001</v>
      </c>
      <c r="U325" s="57"/>
      <c r="V325" s="78"/>
      <c r="W325" s="6"/>
    </row>
    <row r="326" spans="1:23" ht="17.25" customHeight="1">
      <c r="A326" s="305"/>
      <c r="B326" s="431"/>
      <c r="C326" s="432"/>
      <c r="D326" s="432"/>
      <c r="E326" s="432"/>
      <c r="F326" s="432"/>
      <c r="G326" s="432"/>
      <c r="H326" s="432"/>
      <c r="I326" s="432"/>
      <c r="J326" s="432"/>
      <c r="K326" s="432"/>
      <c r="L326" s="432"/>
      <c r="M326" s="432"/>
      <c r="N326" s="432"/>
      <c r="O326" s="432"/>
      <c r="P326" s="432"/>
      <c r="Q326" s="432"/>
      <c r="R326" s="432"/>
      <c r="S326" s="432"/>
      <c r="T326" s="432"/>
      <c r="U326" s="57"/>
      <c r="V326" s="78"/>
      <c r="W326" s="6"/>
    </row>
    <row r="327" spans="1:23" ht="17.25" customHeight="1">
      <c r="A327" s="305"/>
      <c r="B327" s="431"/>
      <c r="C327" s="432"/>
      <c r="D327" s="432"/>
      <c r="E327" s="432"/>
      <c r="F327" s="432"/>
      <c r="G327" s="432"/>
      <c r="H327" s="432"/>
      <c r="I327" s="432"/>
      <c r="J327" s="432"/>
      <c r="K327" s="432"/>
      <c r="L327" s="432"/>
      <c r="M327" s="432"/>
      <c r="N327" s="432"/>
      <c r="O327" s="432"/>
      <c r="P327" s="432"/>
      <c r="Q327" s="432"/>
      <c r="R327" s="432"/>
      <c r="S327" s="432"/>
      <c r="T327" s="432"/>
      <c r="U327" s="57"/>
      <c r="V327" s="78"/>
      <c r="W327" s="6"/>
    </row>
    <row r="328" spans="1:23" ht="17.25" customHeight="1">
      <c r="A328" s="305"/>
      <c r="B328" s="431"/>
      <c r="C328" s="432"/>
      <c r="D328" s="432"/>
      <c r="E328" s="432"/>
      <c r="F328" s="432"/>
      <c r="G328" s="432"/>
      <c r="H328" s="432"/>
      <c r="I328" s="432"/>
      <c r="J328" s="432"/>
      <c r="K328" s="432"/>
      <c r="L328" s="432"/>
      <c r="M328" s="432"/>
      <c r="N328" s="432"/>
      <c r="O328" s="432"/>
      <c r="P328" s="432"/>
      <c r="Q328" s="432"/>
      <c r="R328" s="432"/>
      <c r="S328" s="432"/>
      <c r="T328" s="432"/>
      <c r="U328" s="57"/>
      <c r="V328" s="78"/>
      <c r="W328" s="6"/>
    </row>
    <row r="329" spans="1:23" ht="20.25" customHeight="1">
      <c r="A329" s="305"/>
      <c r="B329" s="4" t="s">
        <v>357</v>
      </c>
      <c r="C329" s="227"/>
      <c r="D329" s="60"/>
      <c r="E329" s="60"/>
      <c r="F329" s="39"/>
      <c r="G329" s="39"/>
      <c r="H329" s="60" t="s">
        <v>337</v>
      </c>
      <c r="I329" s="60"/>
      <c r="J329" s="39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78"/>
      <c r="W329" s="6"/>
    </row>
    <row r="330" spans="2:35" s="18" customFormat="1" ht="16.5" customHeight="1">
      <c r="B330" s="6"/>
      <c r="C330" s="95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6"/>
      <c r="V330" s="6"/>
      <c r="W330" s="25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</row>
    <row r="331" spans="2:35" s="18" customFormat="1" ht="16.5" customHeight="1">
      <c r="B331" s="6"/>
      <c r="C331" s="95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6"/>
      <c r="V331" s="6"/>
      <c r="W331" s="25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</row>
    <row r="332" spans="2:35" s="18" customFormat="1" ht="16.5" customHeight="1">
      <c r="B332" s="6"/>
      <c r="C332" s="95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6"/>
      <c r="V332" s="6"/>
      <c r="W332" s="25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</row>
    <row r="333" spans="2:35" s="18" customFormat="1" ht="16.5" customHeight="1">
      <c r="B333" s="6"/>
      <c r="C333" s="95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6"/>
      <c r="V333" s="6"/>
      <c r="W333" s="25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</row>
    <row r="334" spans="2:35" s="18" customFormat="1" ht="16.5" customHeight="1">
      <c r="B334" s="6"/>
      <c r="C334" s="95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6"/>
      <c r="V334" s="6"/>
      <c r="W334" s="25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</row>
    <row r="335" spans="2:35" s="18" customFormat="1" ht="16.5" customHeight="1">
      <c r="B335" s="6"/>
      <c r="C335" s="95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6"/>
      <c r="V335" s="6"/>
      <c r="W335" s="25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</row>
    <row r="336" spans="2:35" s="18" customFormat="1" ht="16.5" customHeight="1">
      <c r="B336" s="6"/>
      <c r="C336" s="95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6"/>
      <c r="V336" s="6"/>
      <c r="W336" s="25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</row>
    <row r="337" spans="2:35" s="18" customFormat="1" ht="16.5" customHeight="1">
      <c r="B337" s="6"/>
      <c r="C337" s="95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6"/>
      <c r="V337" s="6"/>
      <c r="W337" s="25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</row>
    <row r="338" spans="2:35" s="18" customFormat="1" ht="16.5" customHeight="1">
      <c r="B338" s="6"/>
      <c r="C338" s="95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6"/>
      <c r="V338" s="6"/>
      <c r="W338" s="25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</row>
    <row r="339" spans="2:35" s="18" customFormat="1" ht="16.5" customHeight="1">
      <c r="B339" s="6"/>
      <c r="C339" s="95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6"/>
      <c r="V339" s="6"/>
      <c r="W339" s="25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</row>
    <row r="340" spans="2:35" s="18" customFormat="1" ht="16.5" customHeight="1">
      <c r="B340" s="6"/>
      <c r="C340" s="95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6"/>
      <c r="V340" s="6"/>
      <c r="W340" s="25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</row>
    <row r="341" spans="2:35" s="18" customFormat="1" ht="16.5" customHeight="1">
      <c r="B341" s="6"/>
      <c r="C341" s="95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6"/>
      <c r="V341" s="6"/>
      <c r="W341" s="25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</row>
    <row r="342" spans="2:35" s="18" customFormat="1" ht="16.5" customHeight="1">
      <c r="B342" s="6"/>
      <c r="C342" s="95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6"/>
      <c r="V342" s="6"/>
      <c r="W342" s="25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</row>
    <row r="343" spans="2:35" s="18" customFormat="1" ht="16.5" customHeight="1">
      <c r="B343" s="6"/>
      <c r="C343" s="95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6"/>
      <c r="V343" s="6"/>
      <c r="W343" s="25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</row>
    <row r="344" spans="2:35" s="18" customFormat="1" ht="16.5" customHeight="1">
      <c r="B344" s="6"/>
      <c r="C344" s="95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6"/>
      <c r="V344" s="6"/>
      <c r="W344" s="25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</row>
    <row r="345" spans="2:35" s="18" customFormat="1" ht="16.5" customHeight="1">
      <c r="B345" s="6"/>
      <c r="C345" s="95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6"/>
      <c r="V345" s="6"/>
      <c r="W345" s="25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</row>
    <row r="346" spans="2:35" s="18" customFormat="1" ht="16.5" customHeight="1">
      <c r="B346" s="6"/>
      <c r="C346" s="95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6"/>
      <c r="V346" s="6"/>
      <c r="W346" s="25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</row>
    <row r="347" spans="2:35" s="18" customFormat="1" ht="16.5" customHeight="1">
      <c r="B347" s="6"/>
      <c r="C347" s="95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6"/>
      <c r="V347" s="6"/>
      <c r="W347" s="25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</row>
    <row r="348" spans="2:35" s="18" customFormat="1" ht="16.5" customHeight="1">
      <c r="B348" s="6"/>
      <c r="C348" s="95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6"/>
      <c r="V348" s="6"/>
      <c r="W348" s="25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</row>
    <row r="349" spans="2:35" s="18" customFormat="1" ht="16.5" customHeight="1">
      <c r="B349" s="6"/>
      <c r="C349" s="95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6"/>
      <c r="V349" s="6"/>
      <c r="W349" s="25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</row>
    <row r="350" spans="2:35" s="18" customFormat="1" ht="16.5" customHeight="1">
      <c r="B350" s="6"/>
      <c r="C350" s="95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6"/>
      <c r="V350" s="6"/>
      <c r="W350" s="25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</row>
    <row r="351" spans="2:35" s="18" customFormat="1" ht="16.5" customHeight="1">
      <c r="B351" s="6"/>
      <c r="C351" s="95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6"/>
      <c r="V351" s="6"/>
      <c r="W351" s="25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</row>
    <row r="352" spans="2:35" s="18" customFormat="1" ht="16.5" customHeight="1">
      <c r="B352" s="6"/>
      <c r="C352" s="95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6"/>
      <c r="V352" s="6"/>
      <c r="W352" s="25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</row>
    <row r="353" spans="2:35" s="18" customFormat="1" ht="16.5" customHeight="1">
      <c r="B353" s="6"/>
      <c r="C353" s="95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6"/>
      <c r="V353" s="6"/>
      <c r="W353" s="25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</row>
    <row r="354" spans="2:35" s="18" customFormat="1" ht="16.5" customHeight="1">
      <c r="B354" s="6"/>
      <c r="C354" s="95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6"/>
      <c r="V354" s="6"/>
      <c r="W354" s="25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</row>
    <row r="355" spans="2:35" s="18" customFormat="1" ht="16.5" customHeight="1">
      <c r="B355" s="6"/>
      <c r="C355" s="95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6"/>
      <c r="V355" s="6"/>
      <c r="W355" s="25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</row>
    <row r="356" spans="2:35" s="18" customFormat="1" ht="16.5" customHeight="1">
      <c r="B356" s="6"/>
      <c r="C356" s="95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6"/>
      <c r="V356" s="6"/>
      <c r="W356" s="25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</row>
    <row r="357" spans="2:35" s="18" customFormat="1" ht="16.5" customHeight="1">
      <c r="B357" s="6"/>
      <c r="C357" s="95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6"/>
      <c r="V357" s="6"/>
      <c r="W357" s="25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</row>
    <row r="358" spans="2:35" s="18" customFormat="1" ht="16.5" customHeight="1">
      <c r="B358" s="6"/>
      <c r="C358" s="95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6"/>
      <c r="V358" s="6"/>
      <c r="W358" s="25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</row>
    <row r="359" spans="2:35" s="18" customFormat="1" ht="16.5" customHeight="1">
      <c r="B359" s="6"/>
      <c r="C359" s="95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6"/>
      <c r="V359" s="6"/>
      <c r="W359" s="25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</row>
    <row r="360" spans="2:35" s="18" customFormat="1" ht="16.5" customHeight="1">
      <c r="B360" s="6"/>
      <c r="C360" s="95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6"/>
      <c r="V360" s="6"/>
      <c r="W360" s="25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</row>
    <row r="361" spans="2:35" s="18" customFormat="1" ht="16.5" customHeight="1">
      <c r="B361" s="6"/>
      <c r="C361" s="95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6"/>
      <c r="V361" s="6"/>
      <c r="W361" s="25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</row>
    <row r="362" spans="2:35" s="18" customFormat="1" ht="16.5" customHeight="1">
      <c r="B362" s="6"/>
      <c r="C362" s="95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6"/>
      <c r="V362" s="6"/>
      <c r="W362" s="25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</row>
    <row r="363" spans="2:35" s="18" customFormat="1" ht="16.5" customHeight="1">
      <c r="B363" s="6"/>
      <c r="C363" s="95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6"/>
      <c r="V363" s="6"/>
      <c r="W363" s="25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</row>
    <row r="364" spans="2:35" s="18" customFormat="1" ht="16.5" customHeight="1">
      <c r="B364" s="6"/>
      <c r="C364" s="95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6"/>
      <c r="V364" s="6"/>
      <c r="W364" s="25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</row>
    <row r="365" spans="2:35" s="18" customFormat="1" ht="16.5" customHeight="1">
      <c r="B365" s="6"/>
      <c r="C365" s="95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6"/>
      <c r="V365" s="6"/>
      <c r="W365" s="25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</row>
    <row r="366" spans="2:35" s="18" customFormat="1" ht="16.5" customHeight="1">
      <c r="B366" s="6"/>
      <c r="C366" s="95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6"/>
      <c r="V366" s="6"/>
      <c r="W366" s="25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</row>
    <row r="367" spans="2:35" s="18" customFormat="1" ht="16.5" customHeight="1">
      <c r="B367" s="6"/>
      <c r="C367" s="95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6"/>
      <c r="V367" s="6"/>
      <c r="W367" s="25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</row>
    <row r="368" spans="2:35" s="18" customFormat="1" ht="16.5" customHeight="1">
      <c r="B368" s="6"/>
      <c r="C368" s="95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6"/>
      <c r="V368" s="6"/>
      <c r="W368" s="25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</row>
    <row r="369" spans="2:35" s="18" customFormat="1" ht="16.5" customHeight="1">
      <c r="B369" s="6"/>
      <c r="C369" s="95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6"/>
      <c r="V369" s="6"/>
      <c r="W369" s="25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</row>
    <row r="370" spans="2:35" s="18" customFormat="1" ht="16.5" customHeight="1">
      <c r="B370" s="6"/>
      <c r="C370" s="95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6"/>
      <c r="V370" s="6"/>
      <c r="W370" s="25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</row>
    <row r="371" spans="2:35" s="18" customFormat="1" ht="16.5" customHeight="1">
      <c r="B371" s="6"/>
      <c r="C371" s="95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6"/>
      <c r="V371" s="6"/>
      <c r="W371" s="25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</row>
    <row r="372" spans="2:35" s="18" customFormat="1" ht="16.5" customHeight="1">
      <c r="B372" s="6"/>
      <c r="C372" s="95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6"/>
      <c r="V372" s="6"/>
      <c r="W372" s="25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</row>
    <row r="373" spans="2:35" s="18" customFormat="1" ht="16.5" customHeight="1">
      <c r="B373" s="6"/>
      <c r="C373" s="95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6"/>
      <c r="V373" s="6"/>
      <c r="W373" s="25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</row>
    <row r="374" spans="2:35" s="18" customFormat="1" ht="16.5" customHeight="1">
      <c r="B374" s="6"/>
      <c r="C374" s="95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6"/>
      <c r="V374" s="6"/>
      <c r="W374" s="25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</row>
    <row r="375" spans="2:35" s="18" customFormat="1" ht="16.5" customHeight="1">
      <c r="B375" s="6"/>
      <c r="C375" s="95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6"/>
      <c r="V375" s="6"/>
      <c r="W375" s="25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</row>
    <row r="376" spans="2:35" s="18" customFormat="1" ht="16.5" customHeight="1">
      <c r="B376" s="6"/>
      <c r="C376" s="95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6"/>
      <c r="V376" s="6"/>
      <c r="W376" s="25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</row>
    <row r="377" spans="2:35" s="18" customFormat="1" ht="16.5" customHeight="1">
      <c r="B377" s="6"/>
      <c r="C377" s="95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6"/>
      <c r="V377" s="6"/>
      <c r="W377" s="25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</row>
    <row r="378" spans="2:35" s="18" customFormat="1" ht="16.5" customHeight="1">
      <c r="B378" s="6"/>
      <c r="C378" s="95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6"/>
      <c r="V378" s="6"/>
      <c r="W378" s="25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</row>
    <row r="379" spans="2:35" s="18" customFormat="1" ht="16.5" customHeight="1">
      <c r="B379" s="6"/>
      <c r="C379" s="95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6"/>
      <c r="V379" s="6"/>
      <c r="W379" s="25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</row>
    <row r="380" spans="2:35" s="18" customFormat="1" ht="16.5" customHeight="1">
      <c r="B380" s="6"/>
      <c r="C380" s="95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6"/>
      <c r="V380" s="6"/>
      <c r="W380" s="25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</row>
    <row r="381" spans="2:35" s="18" customFormat="1" ht="16.5" customHeight="1">
      <c r="B381" s="6"/>
      <c r="C381" s="95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6"/>
      <c r="V381" s="6"/>
      <c r="W381" s="25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</row>
    <row r="382" spans="2:35" s="18" customFormat="1" ht="16.5" customHeight="1">
      <c r="B382" s="6"/>
      <c r="C382" s="95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6"/>
      <c r="V382" s="6"/>
      <c r="W382" s="25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</row>
    <row r="383" spans="2:35" s="18" customFormat="1" ht="16.5" customHeight="1">
      <c r="B383" s="6"/>
      <c r="C383" s="95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6"/>
      <c r="V383" s="6"/>
      <c r="W383" s="25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</row>
    <row r="384" spans="2:35" s="18" customFormat="1" ht="16.5" customHeight="1">
      <c r="B384" s="6"/>
      <c r="C384" s="95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6"/>
      <c r="V384" s="6"/>
      <c r="W384" s="25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</row>
    <row r="385" spans="2:35" s="18" customFormat="1" ht="16.5" customHeight="1">
      <c r="B385" s="6"/>
      <c r="C385" s="95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6"/>
      <c r="V385" s="6"/>
      <c r="W385" s="25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</row>
    <row r="386" spans="2:35" s="18" customFormat="1" ht="16.5" customHeight="1">
      <c r="B386" s="6"/>
      <c r="C386" s="95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6"/>
      <c r="V386" s="6"/>
      <c r="W386" s="25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</row>
    <row r="387" spans="2:35" s="18" customFormat="1" ht="16.5" customHeight="1">
      <c r="B387" s="6"/>
      <c r="C387" s="95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6"/>
      <c r="V387" s="6"/>
      <c r="W387" s="25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</row>
    <row r="388" spans="2:35" s="18" customFormat="1" ht="16.5" customHeight="1">
      <c r="B388" s="6"/>
      <c r="C388" s="95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6"/>
      <c r="V388" s="6"/>
      <c r="W388" s="25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</row>
    <row r="389" spans="2:35" s="18" customFormat="1" ht="16.5" customHeight="1">
      <c r="B389" s="6"/>
      <c r="C389" s="95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6"/>
      <c r="V389" s="6"/>
      <c r="W389" s="25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</row>
    <row r="390" spans="2:35" s="18" customFormat="1" ht="16.5" customHeight="1">
      <c r="B390" s="6"/>
      <c r="C390" s="95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6"/>
      <c r="V390" s="6"/>
      <c r="W390" s="25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</row>
    <row r="391" spans="2:35" s="18" customFormat="1" ht="16.5" customHeight="1">
      <c r="B391" s="6"/>
      <c r="C391" s="95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6"/>
      <c r="V391" s="6"/>
      <c r="W391" s="25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</row>
    <row r="392" spans="2:35" s="18" customFormat="1" ht="16.5" customHeight="1">
      <c r="B392" s="6"/>
      <c r="C392" s="95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6"/>
      <c r="V392" s="6"/>
      <c r="W392" s="25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</row>
    <row r="393" spans="2:35" s="18" customFormat="1" ht="16.5" customHeight="1">
      <c r="B393" s="6"/>
      <c r="C393" s="95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6"/>
      <c r="V393" s="6"/>
      <c r="W393" s="25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</row>
    <row r="394" spans="2:35" s="18" customFormat="1" ht="16.5" customHeight="1">
      <c r="B394" s="6"/>
      <c r="C394" s="95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6"/>
      <c r="V394" s="6"/>
      <c r="W394" s="25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</row>
    <row r="395" spans="2:35" s="18" customFormat="1" ht="16.5" customHeight="1">
      <c r="B395" s="6"/>
      <c r="C395" s="95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6"/>
      <c r="V395" s="6"/>
      <c r="W395" s="25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</row>
    <row r="396" spans="2:35" s="18" customFormat="1" ht="16.5" customHeight="1">
      <c r="B396" s="6"/>
      <c r="C396" s="95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6"/>
      <c r="V396" s="6"/>
      <c r="W396" s="25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</row>
    <row r="397" spans="2:35" s="18" customFormat="1" ht="16.5" customHeight="1">
      <c r="B397" s="6"/>
      <c r="C397" s="95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6"/>
      <c r="V397" s="6"/>
      <c r="W397" s="25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</row>
    <row r="398" spans="2:35" s="18" customFormat="1" ht="16.5" customHeight="1">
      <c r="B398" s="6"/>
      <c r="C398" s="95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6"/>
      <c r="V398" s="6"/>
      <c r="W398" s="25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</row>
    <row r="399" spans="2:35" s="18" customFormat="1" ht="16.5" customHeight="1">
      <c r="B399" s="6"/>
      <c r="C399" s="95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6"/>
      <c r="V399" s="6"/>
      <c r="W399" s="25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</row>
    <row r="400" spans="2:35" s="18" customFormat="1" ht="16.5" customHeight="1">
      <c r="B400" s="6"/>
      <c r="C400" s="95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6"/>
      <c r="V400" s="6"/>
      <c r="W400" s="25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</row>
    <row r="401" spans="2:35" s="18" customFormat="1" ht="16.5" customHeight="1">
      <c r="B401" s="6"/>
      <c r="C401" s="95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6"/>
      <c r="V401" s="6"/>
      <c r="W401" s="25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</row>
    <row r="402" spans="2:35" s="18" customFormat="1" ht="16.5" customHeight="1">
      <c r="B402" s="6"/>
      <c r="C402" s="95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6"/>
      <c r="V402" s="6"/>
      <c r="W402" s="25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</row>
    <row r="403" spans="2:35" s="18" customFormat="1" ht="16.5" customHeight="1">
      <c r="B403" s="6"/>
      <c r="C403" s="95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6"/>
      <c r="V403" s="6"/>
      <c r="W403" s="25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</row>
    <row r="404" spans="2:35" s="18" customFormat="1" ht="16.5" customHeight="1">
      <c r="B404" s="6"/>
      <c r="C404" s="95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6"/>
      <c r="V404" s="6"/>
      <c r="W404" s="25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</row>
    <row r="405" spans="2:35" s="18" customFormat="1" ht="16.5" customHeight="1">
      <c r="B405" s="6"/>
      <c r="C405" s="95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6"/>
      <c r="V405" s="6"/>
      <c r="W405" s="25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</row>
    <row r="406" spans="2:35" s="18" customFormat="1" ht="16.5" customHeight="1">
      <c r="B406" s="6"/>
      <c r="C406" s="95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6"/>
      <c r="V406" s="6"/>
      <c r="W406" s="25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</row>
    <row r="407" spans="2:35" s="18" customFormat="1" ht="16.5" customHeight="1">
      <c r="B407" s="6"/>
      <c r="C407" s="95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6"/>
      <c r="V407" s="6"/>
      <c r="W407" s="25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</row>
    <row r="408" spans="2:35" s="18" customFormat="1" ht="16.5" customHeight="1">
      <c r="B408" s="6"/>
      <c r="C408" s="95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6"/>
      <c r="V408" s="6"/>
      <c r="W408" s="25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</row>
    <row r="409" spans="2:35" s="18" customFormat="1" ht="16.5" customHeight="1">
      <c r="B409" s="6"/>
      <c r="C409" s="95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6"/>
      <c r="V409" s="6"/>
      <c r="W409" s="25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</row>
    <row r="410" spans="2:35" s="18" customFormat="1" ht="16.5" customHeight="1">
      <c r="B410" s="6"/>
      <c r="C410" s="95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6"/>
      <c r="V410" s="6"/>
      <c r="W410" s="25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</row>
    <row r="411" spans="2:35" s="18" customFormat="1" ht="16.5" customHeight="1">
      <c r="B411" s="6"/>
      <c r="C411" s="95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6"/>
      <c r="V411" s="6"/>
      <c r="W411" s="25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</row>
    <row r="412" spans="2:35" s="18" customFormat="1" ht="16.5" customHeight="1">
      <c r="B412" s="6"/>
      <c r="C412" s="95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6"/>
      <c r="V412" s="6"/>
      <c r="W412" s="25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</row>
    <row r="413" spans="2:35" s="18" customFormat="1" ht="16.5" customHeight="1">
      <c r="B413" s="6"/>
      <c r="C413" s="95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6"/>
      <c r="V413" s="6"/>
      <c r="W413" s="25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</row>
    <row r="414" spans="2:35" s="18" customFormat="1" ht="16.5" customHeight="1">
      <c r="B414" s="6"/>
      <c r="C414" s="95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6"/>
      <c r="V414" s="6"/>
      <c r="W414" s="25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</row>
    <row r="415" spans="2:35" s="18" customFormat="1" ht="16.5" customHeight="1">
      <c r="B415" s="6"/>
      <c r="C415" s="95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6"/>
      <c r="V415" s="6"/>
      <c r="W415" s="25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</row>
    <row r="416" spans="2:35" s="18" customFormat="1" ht="16.5" customHeight="1">
      <c r="B416" s="6"/>
      <c r="C416" s="95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6"/>
      <c r="V416" s="6"/>
      <c r="W416" s="25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</row>
    <row r="417" spans="2:35" s="18" customFormat="1" ht="16.5" customHeight="1">
      <c r="B417" s="6"/>
      <c r="C417" s="95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6"/>
      <c r="V417" s="6"/>
      <c r="W417" s="25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</row>
    <row r="418" spans="2:35" s="18" customFormat="1" ht="16.5" customHeight="1">
      <c r="B418" s="6"/>
      <c r="C418" s="95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6"/>
      <c r="V418" s="6"/>
      <c r="W418" s="25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</row>
    <row r="419" spans="2:35" s="18" customFormat="1" ht="16.5" customHeight="1">
      <c r="B419" s="6"/>
      <c r="C419" s="95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6"/>
      <c r="V419" s="6"/>
      <c r="W419" s="25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</row>
    <row r="420" spans="2:35" s="18" customFormat="1" ht="16.5" customHeight="1">
      <c r="B420" s="6"/>
      <c r="C420" s="95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6"/>
      <c r="V420" s="6"/>
      <c r="W420" s="25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</row>
    <row r="421" spans="2:35" s="18" customFormat="1" ht="16.5" customHeight="1">
      <c r="B421" s="6"/>
      <c r="C421" s="95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6"/>
      <c r="V421" s="6"/>
      <c r="W421" s="25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</row>
    <row r="422" spans="2:35" s="18" customFormat="1" ht="16.5" customHeight="1">
      <c r="B422" s="6"/>
      <c r="C422" s="95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6"/>
      <c r="V422" s="6"/>
      <c r="W422" s="25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</row>
    <row r="423" spans="2:35" s="18" customFormat="1" ht="16.5" customHeight="1">
      <c r="B423" s="6"/>
      <c r="C423" s="95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6"/>
      <c r="V423" s="6"/>
      <c r="W423" s="25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</row>
    <row r="424" spans="2:35" s="18" customFormat="1" ht="16.5" customHeight="1">
      <c r="B424" s="6"/>
      <c r="C424" s="95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6"/>
      <c r="V424" s="6"/>
      <c r="W424" s="25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</row>
    <row r="425" spans="2:35" s="18" customFormat="1" ht="16.5" customHeight="1">
      <c r="B425" s="6"/>
      <c r="C425" s="95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6"/>
      <c r="V425" s="6"/>
      <c r="W425" s="25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</row>
    <row r="426" spans="2:35" s="18" customFormat="1" ht="16.5" customHeight="1">
      <c r="B426" s="6"/>
      <c r="C426" s="95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6"/>
      <c r="V426" s="6"/>
      <c r="W426" s="25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</row>
    <row r="427" spans="2:35" s="18" customFormat="1" ht="16.5" customHeight="1">
      <c r="B427" s="6"/>
      <c r="C427" s="95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6"/>
      <c r="V427" s="6"/>
      <c r="W427" s="25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</row>
    <row r="428" spans="2:35" s="18" customFormat="1" ht="16.5" customHeight="1">
      <c r="B428" s="6"/>
      <c r="C428" s="95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6"/>
      <c r="V428" s="6"/>
      <c r="W428" s="25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</row>
    <row r="429" spans="2:35" s="18" customFormat="1" ht="16.5" customHeight="1">
      <c r="B429" s="6"/>
      <c r="C429" s="95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6"/>
      <c r="V429" s="6"/>
      <c r="W429" s="25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</row>
    <row r="430" spans="2:35" s="18" customFormat="1" ht="16.5" customHeight="1">
      <c r="B430" s="6"/>
      <c r="C430" s="95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6"/>
      <c r="V430" s="6"/>
      <c r="W430" s="25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</row>
    <row r="431" spans="2:35" s="18" customFormat="1" ht="16.5" customHeight="1">
      <c r="B431" s="6"/>
      <c r="C431" s="95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6"/>
      <c r="V431" s="6"/>
      <c r="W431" s="25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</row>
    <row r="432" spans="2:35" s="18" customFormat="1" ht="16.5" customHeight="1">
      <c r="B432" s="6"/>
      <c r="C432" s="95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6"/>
      <c r="V432" s="6"/>
      <c r="W432" s="25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</row>
    <row r="433" spans="2:35" s="18" customFormat="1" ht="16.5" customHeight="1">
      <c r="B433" s="6"/>
      <c r="C433" s="95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6"/>
      <c r="V433" s="6"/>
      <c r="W433" s="25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</row>
    <row r="434" spans="2:35" s="18" customFormat="1" ht="16.5" customHeight="1">
      <c r="B434" s="6"/>
      <c r="C434" s="95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6"/>
      <c r="V434" s="6"/>
      <c r="W434" s="25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</row>
    <row r="435" spans="2:35" s="18" customFormat="1" ht="16.5" customHeight="1">
      <c r="B435" s="6"/>
      <c r="C435" s="95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6"/>
      <c r="V435" s="6"/>
      <c r="W435" s="25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</row>
    <row r="436" spans="2:35" s="18" customFormat="1" ht="16.5" customHeight="1">
      <c r="B436" s="6"/>
      <c r="C436" s="95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6"/>
      <c r="V436" s="6"/>
      <c r="W436" s="25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</row>
    <row r="437" spans="2:35" s="18" customFormat="1" ht="16.5" customHeight="1">
      <c r="B437" s="6"/>
      <c r="C437" s="95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6"/>
      <c r="V437" s="6"/>
      <c r="W437" s="25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</row>
    <row r="438" spans="2:35" s="18" customFormat="1" ht="16.5" customHeight="1">
      <c r="B438" s="6"/>
      <c r="C438" s="95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6"/>
      <c r="V438" s="6"/>
      <c r="W438" s="25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</row>
    <row r="439" spans="2:35" s="18" customFormat="1" ht="16.5" customHeight="1">
      <c r="B439" s="6"/>
      <c r="C439" s="95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6"/>
      <c r="V439" s="6"/>
      <c r="W439" s="25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</row>
    <row r="440" spans="2:35" s="18" customFormat="1" ht="16.5" customHeight="1">
      <c r="B440" s="6"/>
      <c r="C440" s="95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6"/>
      <c r="V440" s="6"/>
      <c r="W440" s="25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</row>
    <row r="441" spans="2:35" s="18" customFormat="1" ht="16.5" customHeight="1">
      <c r="B441" s="6"/>
      <c r="C441" s="95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6"/>
      <c r="V441" s="6"/>
      <c r="W441" s="25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</row>
    <row r="442" spans="2:35" s="18" customFormat="1" ht="16.5" customHeight="1">
      <c r="B442" s="6"/>
      <c r="C442" s="95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6"/>
      <c r="V442" s="6"/>
      <c r="W442" s="25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</row>
    <row r="443" spans="2:35" s="18" customFormat="1" ht="16.5" customHeight="1">
      <c r="B443" s="6"/>
      <c r="C443" s="95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6"/>
      <c r="V443" s="6"/>
      <c r="W443" s="25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</row>
    <row r="444" spans="2:35" s="18" customFormat="1" ht="16.5" customHeight="1">
      <c r="B444" s="6"/>
      <c r="C444" s="95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6"/>
      <c r="V444" s="6"/>
      <c r="W444" s="25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</row>
    <row r="445" spans="2:35" s="18" customFormat="1" ht="16.5" customHeight="1">
      <c r="B445" s="6"/>
      <c r="C445" s="95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6"/>
      <c r="V445" s="6"/>
      <c r="W445" s="25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</row>
    <row r="446" spans="2:35" s="18" customFormat="1" ht="16.5" customHeight="1">
      <c r="B446" s="6"/>
      <c r="C446" s="95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6"/>
      <c r="V446" s="6"/>
      <c r="W446" s="25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</row>
    <row r="447" spans="2:35" s="18" customFormat="1" ht="16.5" customHeight="1">
      <c r="B447" s="6"/>
      <c r="C447" s="95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6"/>
      <c r="V447" s="6"/>
      <c r="W447" s="25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</row>
    <row r="448" spans="2:35" s="18" customFormat="1" ht="16.5" customHeight="1">
      <c r="B448" s="6"/>
      <c r="C448" s="95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6"/>
      <c r="V448" s="6"/>
      <c r="W448" s="25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</row>
    <row r="449" spans="2:35" s="18" customFormat="1" ht="16.5" customHeight="1">
      <c r="B449" s="6"/>
      <c r="C449" s="95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6"/>
      <c r="V449" s="6"/>
      <c r="W449" s="25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</row>
    <row r="450" spans="2:35" s="18" customFormat="1" ht="16.5" customHeight="1">
      <c r="B450" s="6"/>
      <c r="C450" s="95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6"/>
      <c r="V450" s="6"/>
      <c r="W450" s="25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</row>
    <row r="451" spans="2:35" s="18" customFormat="1" ht="16.5" customHeight="1">
      <c r="B451" s="6"/>
      <c r="C451" s="95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6"/>
      <c r="V451" s="6"/>
      <c r="W451" s="25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</row>
    <row r="452" spans="2:35" s="18" customFormat="1" ht="16.5" customHeight="1">
      <c r="B452" s="6"/>
      <c r="C452" s="95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6"/>
      <c r="V452" s="6"/>
      <c r="W452" s="25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</row>
    <row r="453" spans="2:35" s="18" customFormat="1" ht="16.5" customHeight="1">
      <c r="B453" s="6"/>
      <c r="C453" s="95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6"/>
      <c r="V453" s="6"/>
      <c r="W453" s="25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</row>
    <row r="454" spans="2:35" s="18" customFormat="1" ht="16.5" customHeight="1">
      <c r="B454" s="6"/>
      <c r="C454" s="95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6"/>
      <c r="V454" s="6"/>
      <c r="W454" s="25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</row>
    <row r="455" spans="2:35" s="18" customFormat="1" ht="16.5" customHeight="1">
      <c r="B455" s="6"/>
      <c r="C455" s="95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6"/>
      <c r="V455" s="6"/>
      <c r="W455" s="25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</row>
    <row r="456" spans="2:35" s="18" customFormat="1" ht="16.5" customHeight="1">
      <c r="B456" s="6"/>
      <c r="C456" s="95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6"/>
      <c r="V456" s="6"/>
      <c r="W456" s="25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</row>
    <row r="457" spans="2:35" s="18" customFormat="1" ht="16.5" customHeight="1">
      <c r="B457" s="6"/>
      <c r="C457" s="95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6"/>
      <c r="V457" s="6"/>
      <c r="W457" s="25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</row>
    <row r="458" spans="2:35" s="18" customFormat="1" ht="16.5" customHeight="1">
      <c r="B458" s="6"/>
      <c r="C458" s="95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6"/>
      <c r="V458" s="6"/>
      <c r="W458" s="25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</row>
    <row r="459" spans="2:35" s="18" customFormat="1" ht="16.5" customHeight="1">
      <c r="B459" s="6"/>
      <c r="C459" s="95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6"/>
      <c r="V459" s="6"/>
      <c r="W459" s="25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</row>
    <row r="460" spans="2:35" s="18" customFormat="1" ht="16.5" customHeight="1">
      <c r="B460" s="6"/>
      <c r="C460" s="95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6"/>
      <c r="V460" s="6"/>
      <c r="W460" s="25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</row>
    <row r="461" spans="1:3" ht="16.5" customHeight="1">
      <c r="A461" s="18"/>
      <c r="C461" s="95"/>
    </row>
    <row r="462" spans="1:3" ht="16.5" customHeight="1">
      <c r="A462" s="18"/>
      <c r="C462" s="95"/>
    </row>
    <row r="463" spans="1:3" ht="16.5" customHeight="1">
      <c r="A463" s="18"/>
      <c r="C463" s="95"/>
    </row>
    <row r="464" spans="1:3" ht="16.5" customHeight="1">
      <c r="A464" s="18"/>
      <c r="C464" s="95"/>
    </row>
    <row r="465" spans="1:3" ht="16.5" customHeight="1">
      <c r="A465" s="18"/>
      <c r="C465" s="95"/>
    </row>
    <row r="466" spans="1:3" ht="16.5" customHeight="1">
      <c r="A466" s="18"/>
      <c r="C466" s="95"/>
    </row>
    <row r="467" spans="1:3" ht="16.5" customHeight="1">
      <c r="A467" s="18"/>
      <c r="C467" s="95"/>
    </row>
    <row r="468" spans="1:3" ht="16.5" customHeight="1">
      <c r="A468" s="18"/>
      <c r="C468" s="95"/>
    </row>
    <row r="469" spans="1:3" ht="16.5" customHeight="1">
      <c r="A469" s="18"/>
      <c r="C469" s="95"/>
    </row>
    <row r="470" spans="1:3" ht="16.5" customHeight="1">
      <c r="A470" s="18"/>
      <c r="C470" s="95"/>
    </row>
    <row r="471" ht="16.5" customHeight="1">
      <c r="A471" s="18"/>
    </row>
    <row r="472" ht="16.5" customHeight="1">
      <c r="A472" s="18"/>
    </row>
  </sheetData>
  <sheetProtection/>
  <mergeCells count="102">
    <mergeCell ref="A302:A303"/>
    <mergeCell ref="B302:B303"/>
    <mergeCell ref="D302:F302"/>
    <mergeCell ref="H302:O302"/>
    <mergeCell ref="P302:T302"/>
    <mergeCell ref="A314:A315"/>
    <mergeCell ref="B314:B315"/>
    <mergeCell ref="D314:F314"/>
    <mergeCell ref="H314:O314"/>
    <mergeCell ref="P314:T314"/>
    <mergeCell ref="A273:A274"/>
    <mergeCell ref="B273:B274"/>
    <mergeCell ref="D273:F273"/>
    <mergeCell ref="H273:O273"/>
    <mergeCell ref="P273:T273"/>
    <mergeCell ref="A284:A285"/>
    <mergeCell ref="B284:B285"/>
    <mergeCell ref="D284:F284"/>
    <mergeCell ref="H284:O284"/>
    <mergeCell ref="P284:T284"/>
    <mergeCell ref="A244:A245"/>
    <mergeCell ref="B244:B245"/>
    <mergeCell ref="D244:F244"/>
    <mergeCell ref="H244:O244"/>
    <mergeCell ref="P244:T244"/>
    <mergeCell ref="A254:A255"/>
    <mergeCell ref="B254:B255"/>
    <mergeCell ref="D254:F254"/>
    <mergeCell ref="H254:O254"/>
    <mergeCell ref="P254:T254"/>
    <mergeCell ref="A217:A218"/>
    <mergeCell ref="B217:B218"/>
    <mergeCell ref="D217:F217"/>
    <mergeCell ref="H217:O217"/>
    <mergeCell ref="P217:T217"/>
    <mergeCell ref="A227:A228"/>
    <mergeCell ref="B227:B228"/>
    <mergeCell ref="D227:F227"/>
    <mergeCell ref="H227:O227"/>
    <mergeCell ref="P227:T227"/>
    <mergeCell ref="A182:A183"/>
    <mergeCell ref="B182:B183"/>
    <mergeCell ref="D182:F182"/>
    <mergeCell ref="H182:O182"/>
    <mergeCell ref="P182:T182"/>
    <mergeCell ref="A192:A193"/>
    <mergeCell ref="B192:B193"/>
    <mergeCell ref="D192:F192"/>
    <mergeCell ref="H192:O192"/>
    <mergeCell ref="P192:T192"/>
    <mergeCell ref="A153:A154"/>
    <mergeCell ref="B153:B154"/>
    <mergeCell ref="D153:F153"/>
    <mergeCell ref="H153:O153"/>
    <mergeCell ref="P153:T153"/>
    <mergeCell ref="A164:A165"/>
    <mergeCell ref="B164:B165"/>
    <mergeCell ref="D164:F164"/>
    <mergeCell ref="H164:O164"/>
    <mergeCell ref="P164:T164"/>
    <mergeCell ref="A111:A112"/>
    <mergeCell ref="B111:B112"/>
    <mergeCell ref="D111:F111"/>
    <mergeCell ref="H111:O111"/>
    <mergeCell ref="P111:T111"/>
    <mergeCell ref="A123:A124"/>
    <mergeCell ref="B123:B124"/>
    <mergeCell ref="D123:F123"/>
    <mergeCell ref="H123:O123"/>
    <mergeCell ref="P123:T123"/>
    <mergeCell ref="A74:A75"/>
    <mergeCell ref="B74:B75"/>
    <mergeCell ref="D74:F74"/>
    <mergeCell ref="H74:O74"/>
    <mergeCell ref="P74:T74"/>
    <mergeCell ref="A86:A87"/>
    <mergeCell ref="B86:B87"/>
    <mergeCell ref="D86:F86"/>
    <mergeCell ref="H86:O86"/>
    <mergeCell ref="P86:T86"/>
    <mergeCell ref="A44:A45"/>
    <mergeCell ref="B44:B45"/>
    <mergeCell ref="D44:F44"/>
    <mergeCell ref="H44:O44"/>
    <mergeCell ref="P44:T44"/>
    <mergeCell ref="A53:A54"/>
    <mergeCell ref="B53:B54"/>
    <mergeCell ref="D53:F53"/>
    <mergeCell ref="H53:O53"/>
    <mergeCell ref="P53:T53"/>
    <mergeCell ref="P15:T15"/>
    <mergeCell ref="A24:A25"/>
    <mergeCell ref="B24:B25"/>
    <mergeCell ref="D24:F24"/>
    <mergeCell ref="H24:O24"/>
    <mergeCell ref="P24:T24"/>
    <mergeCell ref="B8:F8"/>
    <mergeCell ref="B9:E9"/>
    <mergeCell ref="A15:A16"/>
    <mergeCell ref="B15:B16"/>
    <mergeCell ref="D15:F15"/>
    <mergeCell ref="H15:O15"/>
  </mergeCells>
  <printOptions/>
  <pageMargins left="0" right="0" top="0" bottom="0" header="0" footer="0"/>
  <pageSetup fitToHeight="12" fitToWidth="12" horizontalDpi="600" verticalDpi="600" orientation="landscape" paperSize="9" scale="68" r:id="rId1"/>
  <rowBreaks count="9" manualBreakCount="9">
    <brk id="37" max="20" man="1"/>
    <brk id="67" min="1" max="20" man="1"/>
    <brk id="104" max="20" man="1"/>
    <brk id="146" max="20" man="1"/>
    <brk id="175" min="1" max="20" man="1"/>
    <brk id="208" max="20" man="1"/>
    <brk id="238" min="1" max="20" man="1"/>
    <brk id="266" max="20" man="1"/>
    <brk id="295" max="20" man="1"/>
  </rowBreaks>
  <ignoredErrors>
    <ignoredError sqref="C62 C1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Q41"/>
  <sheetViews>
    <sheetView view="pageBreakPreview" zoomScaleSheetLayoutView="100" zoomScalePageLayoutView="70" workbookViewId="0" topLeftCell="A1">
      <selection activeCell="L16" sqref="L16"/>
    </sheetView>
  </sheetViews>
  <sheetFormatPr defaultColWidth="5.28125" defaultRowHeight="15"/>
  <cols>
    <col min="1" max="1" width="24.8515625" style="205" customWidth="1"/>
    <col min="2" max="2" width="11.421875" style="205" customWidth="1"/>
    <col min="3" max="3" width="6.28125" style="205" customWidth="1"/>
    <col min="4" max="4" width="6.00390625" style="205" customWidth="1"/>
    <col min="5" max="5" width="6.57421875" style="205" customWidth="1"/>
    <col min="6" max="7" width="6.57421875" style="205" bestFit="1" customWidth="1"/>
    <col min="8" max="8" width="6.421875" style="205" customWidth="1"/>
    <col min="9" max="9" width="6.57421875" style="205" bestFit="1" customWidth="1"/>
    <col min="10" max="10" width="6.421875" style="205" customWidth="1"/>
    <col min="11" max="11" width="6.57421875" style="205" bestFit="1" customWidth="1"/>
    <col min="12" max="12" width="6.421875" style="205" customWidth="1"/>
    <col min="13" max="13" width="13.00390625" style="205" customWidth="1"/>
    <col min="14" max="14" width="13.140625" style="205" customWidth="1"/>
    <col min="15" max="15" width="12.8515625" style="205" customWidth="1"/>
    <col min="16" max="38" width="9.140625" style="192" customWidth="1"/>
    <col min="39" max="239" width="9.140625" style="205" customWidth="1"/>
    <col min="240" max="240" width="24.8515625" style="205" customWidth="1"/>
    <col min="241" max="241" width="11.421875" style="205" customWidth="1"/>
    <col min="242" max="16384" width="5.28125" style="205" customWidth="1"/>
  </cols>
  <sheetData>
    <row r="1" spans="1:16" ht="14.25">
      <c r="A1" s="481" t="s">
        <v>352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209"/>
    </row>
    <row r="2" spans="1:15" ht="14.25">
      <c r="A2" s="480" t="s">
        <v>238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193"/>
    </row>
    <row r="3" spans="1:15" ht="74.25" customHeight="1">
      <c r="A3" s="194" t="s">
        <v>239</v>
      </c>
      <c r="B3" s="195" t="s">
        <v>240</v>
      </c>
      <c r="C3" s="195" t="s">
        <v>241</v>
      </c>
      <c r="D3" s="195" t="s">
        <v>242</v>
      </c>
      <c r="E3" s="195" t="s">
        <v>243</v>
      </c>
      <c r="F3" s="195" t="s">
        <v>244</v>
      </c>
      <c r="G3" s="195" t="s">
        <v>245</v>
      </c>
      <c r="H3" s="195" t="s">
        <v>246</v>
      </c>
      <c r="I3" s="195" t="s">
        <v>247</v>
      </c>
      <c r="J3" s="195" t="s">
        <v>248</v>
      </c>
      <c r="K3" s="195" t="s">
        <v>249</v>
      </c>
      <c r="L3" s="195" t="s">
        <v>250</v>
      </c>
      <c r="M3" s="195" t="s">
        <v>251</v>
      </c>
      <c r="N3" s="195" t="s">
        <v>252</v>
      </c>
      <c r="O3" s="195" t="s">
        <v>253</v>
      </c>
    </row>
    <row r="4" spans="1:15" s="199" customFormat="1" ht="18.75" customHeight="1">
      <c r="A4" s="196" t="s">
        <v>62</v>
      </c>
      <c r="B4" s="198">
        <v>48</v>
      </c>
      <c r="C4" s="207">
        <v>60</v>
      </c>
      <c r="D4" s="207">
        <v>25</v>
      </c>
      <c r="E4" s="207">
        <v>30</v>
      </c>
      <c r="F4" s="207">
        <v>55</v>
      </c>
      <c r="G4" s="207">
        <v>0</v>
      </c>
      <c r="H4" s="207">
        <v>30</v>
      </c>
      <c r="I4" s="207">
        <v>30</v>
      </c>
      <c r="J4" s="207">
        <v>50</v>
      </c>
      <c r="K4" s="207">
        <v>60</v>
      </c>
      <c r="L4" s="207">
        <v>50</v>
      </c>
      <c r="M4" s="197">
        <f>SUM(C4:L4)</f>
        <v>390</v>
      </c>
      <c r="N4" s="198">
        <f>M4/10</f>
        <v>39</v>
      </c>
      <c r="O4" s="198">
        <f>N4-B4</f>
        <v>-9</v>
      </c>
    </row>
    <row r="5" spans="1:15" ht="15">
      <c r="A5" s="200" t="s">
        <v>92</v>
      </c>
      <c r="B5" s="198">
        <v>90</v>
      </c>
      <c r="C5" s="207">
        <v>30</v>
      </c>
      <c r="D5" s="207">
        <f>8+30+25</f>
        <v>63</v>
      </c>
      <c r="E5" s="207">
        <v>60</v>
      </c>
      <c r="F5" s="207">
        <f>16+25</f>
        <v>41</v>
      </c>
      <c r="G5" s="207">
        <v>48</v>
      </c>
      <c r="H5" s="207">
        <v>60</v>
      </c>
      <c r="I5" s="207">
        <v>15</v>
      </c>
      <c r="J5" s="207">
        <v>18</v>
      </c>
      <c r="K5" s="207">
        <v>30</v>
      </c>
      <c r="L5" s="207">
        <v>30</v>
      </c>
      <c r="M5" s="197">
        <f aca="true" t="shared" si="0" ref="M5:M31">SUM(C5:L5)</f>
        <v>395</v>
      </c>
      <c r="N5" s="198">
        <f aca="true" t="shared" si="1" ref="N5:N40">M5/10</f>
        <v>39.5</v>
      </c>
      <c r="O5" s="195">
        <f aca="true" t="shared" si="2" ref="O5:O31">N5-B5</f>
        <v>-50.5</v>
      </c>
    </row>
    <row r="6" spans="1:15" s="199" customFormat="1" ht="15">
      <c r="A6" s="200" t="s">
        <v>254</v>
      </c>
      <c r="B6" s="198">
        <v>9</v>
      </c>
      <c r="C6" s="207">
        <v>2.7</v>
      </c>
      <c r="D6" s="207">
        <v>0</v>
      </c>
      <c r="E6" s="207">
        <v>0</v>
      </c>
      <c r="F6" s="207">
        <v>0</v>
      </c>
      <c r="G6" s="207">
        <f>18+18.7</f>
        <v>36.7</v>
      </c>
      <c r="H6" s="207">
        <v>0</v>
      </c>
      <c r="I6" s="207">
        <v>0</v>
      </c>
      <c r="J6" s="207">
        <v>24.5</v>
      </c>
      <c r="K6" s="207">
        <v>0</v>
      </c>
      <c r="L6" s="207">
        <v>22</v>
      </c>
      <c r="M6" s="197">
        <f t="shared" si="0"/>
        <v>85.9</v>
      </c>
      <c r="N6" s="198">
        <f t="shared" si="1"/>
        <v>8.59</v>
      </c>
      <c r="O6" s="198">
        <f t="shared" si="2"/>
        <v>-0.41000000000000014</v>
      </c>
    </row>
    <row r="7" spans="1:17" ht="15">
      <c r="A7" s="200" t="s">
        <v>255</v>
      </c>
      <c r="B7" s="198">
        <v>27</v>
      </c>
      <c r="C7" s="207">
        <v>0</v>
      </c>
      <c r="D7" s="207">
        <f>39+54</f>
        <v>93</v>
      </c>
      <c r="E7" s="207">
        <f>10+69.3+5</f>
        <v>84.3</v>
      </c>
      <c r="F7" s="207">
        <v>50</v>
      </c>
      <c r="G7" s="207">
        <v>54.5</v>
      </c>
      <c r="H7" s="207">
        <v>26</v>
      </c>
      <c r="I7" s="207">
        <v>45.5</v>
      </c>
      <c r="J7" s="207">
        <v>25</v>
      </c>
      <c r="K7" s="207">
        <v>53</v>
      </c>
      <c r="L7" s="207">
        <v>69.3</v>
      </c>
      <c r="M7" s="197">
        <f t="shared" si="0"/>
        <v>500.6</v>
      </c>
      <c r="N7" s="198">
        <f t="shared" si="1"/>
        <v>50.06</v>
      </c>
      <c r="O7" s="198">
        <f t="shared" si="2"/>
        <v>23.060000000000002</v>
      </c>
      <c r="Q7" s="192" t="s">
        <v>256</v>
      </c>
    </row>
    <row r="8" spans="1:15" s="199" customFormat="1" ht="15">
      <c r="A8" s="200" t="s">
        <v>257</v>
      </c>
      <c r="B8" s="198">
        <v>9</v>
      </c>
      <c r="C8" s="207">
        <v>50.93</v>
      </c>
      <c r="D8" s="207">
        <v>0</v>
      </c>
      <c r="E8" s="207">
        <v>0</v>
      </c>
      <c r="F8" s="207">
        <v>0</v>
      </c>
      <c r="G8" s="207">
        <v>0</v>
      </c>
      <c r="H8" s="207">
        <v>0</v>
      </c>
      <c r="I8" s="207">
        <v>0</v>
      </c>
      <c r="J8" s="207">
        <v>0</v>
      </c>
      <c r="K8" s="207">
        <v>50.93</v>
      </c>
      <c r="L8" s="207">
        <v>0</v>
      </c>
      <c r="M8" s="197">
        <f t="shared" si="0"/>
        <v>101.86</v>
      </c>
      <c r="N8" s="198">
        <f t="shared" si="1"/>
        <v>10.186</v>
      </c>
      <c r="O8" s="198">
        <f t="shared" si="2"/>
        <v>1.186</v>
      </c>
    </row>
    <row r="9" spans="1:15" ht="15">
      <c r="A9" s="200" t="s">
        <v>258</v>
      </c>
      <c r="B9" s="198">
        <v>112.8</v>
      </c>
      <c r="C9" s="207">
        <f>30+128</f>
        <v>158</v>
      </c>
      <c r="D9" s="207">
        <f>21+38</f>
        <v>59</v>
      </c>
      <c r="E9" s="207">
        <v>75</v>
      </c>
      <c r="F9" s="208">
        <f>128+50</f>
        <v>178</v>
      </c>
      <c r="G9" s="207">
        <f>128</f>
        <v>128</v>
      </c>
      <c r="H9" s="207">
        <f>45+120</f>
        <v>165</v>
      </c>
      <c r="I9" s="207">
        <f>190+10+30.6+20</f>
        <v>250.6</v>
      </c>
      <c r="J9" s="207">
        <f>16+50+30+30</f>
        <v>126</v>
      </c>
      <c r="K9" s="207">
        <v>20</v>
      </c>
      <c r="L9" s="207">
        <f>128+22</f>
        <v>150</v>
      </c>
      <c r="M9" s="197">
        <f t="shared" si="0"/>
        <v>1309.6</v>
      </c>
      <c r="N9" s="198">
        <f t="shared" si="1"/>
        <v>130.95999999999998</v>
      </c>
      <c r="O9" s="198">
        <f t="shared" si="2"/>
        <v>18.159999999999982</v>
      </c>
    </row>
    <row r="10" spans="1:15" s="199" customFormat="1" ht="15">
      <c r="A10" s="200" t="s">
        <v>259</v>
      </c>
      <c r="B10" s="198">
        <v>168</v>
      </c>
      <c r="C10" s="207">
        <f>50+50+23+16</f>
        <v>139</v>
      </c>
      <c r="D10" s="207">
        <f>40+17+20+8</f>
        <v>85</v>
      </c>
      <c r="E10" s="207">
        <f>50+6.4+15</f>
        <v>71.4</v>
      </c>
      <c r="F10" s="208">
        <f>12+50+72+52.6+25</f>
        <v>211.6</v>
      </c>
      <c r="G10" s="207">
        <f>25+12+30+107+33+20</f>
        <v>227</v>
      </c>
      <c r="H10" s="207">
        <f>15+80+15</f>
        <v>110</v>
      </c>
      <c r="I10" s="207">
        <f>25+15+26.6+9+15+15</f>
        <v>105.6</v>
      </c>
      <c r="J10" s="207">
        <f>25+15+30+10+99.6+81.3</f>
        <v>260.9</v>
      </c>
      <c r="K10" s="207">
        <f>50+85+24</f>
        <v>159</v>
      </c>
      <c r="L10" s="207">
        <f>51+20+10</f>
        <v>81</v>
      </c>
      <c r="M10" s="197">
        <f t="shared" si="0"/>
        <v>1450.5</v>
      </c>
      <c r="N10" s="198">
        <f t="shared" si="1"/>
        <v>145.05</v>
      </c>
      <c r="O10" s="198">
        <f t="shared" si="2"/>
        <v>-22.94999999999999</v>
      </c>
    </row>
    <row r="11" spans="1:15" ht="15">
      <c r="A11" s="200" t="s">
        <v>260</v>
      </c>
      <c r="B11" s="198">
        <v>111</v>
      </c>
      <c r="C11" s="207">
        <v>40</v>
      </c>
      <c r="D11" s="208">
        <v>300</v>
      </c>
      <c r="E11" s="207">
        <v>0</v>
      </c>
      <c r="F11" s="207">
        <v>100</v>
      </c>
      <c r="G11" s="207">
        <v>107</v>
      </c>
      <c r="H11" s="207">
        <v>145</v>
      </c>
      <c r="I11" s="207">
        <v>150</v>
      </c>
      <c r="J11" s="207">
        <v>170</v>
      </c>
      <c r="K11" s="207">
        <v>100</v>
      </c>
      <c r="L11" s="207">
        <v>200</v>
      </c>
      <c r="M11" s="197">
        <f t="shared" si="0"/>
        <v>1312</v>
      </c>
      <c r="N11" s="198">
        <f t="shared" si="1"/>
        <v>131.2</v>
      </c>
      <c r="O11" s="198">
        <f t="shared" si="2"/>
        <v>20.19999999999999</v>
      </c>
    </row>
    <row r="12" spans="1:15" s="199" customFormat="1" ht="15">
      <c r="A12" s="200" t="s">
        <v>261</v>
      </c>
      <c r="B12" s="198">
        <v>9</v>
      </c>
      <c r="C12" s="207">
        <v>0</v>
      </c>
      <c r="D12" s="207">
        <v>20</v>
      </c>
      <c r="E12" s="207">
        <v>20</v>
      </c>
      <c r="F12" s="207">
        <v>0</v>
      </c>
      <c r="G12" s="207">
        <v>0</v>
      </c>
      <c r="H12" s="207">
        <v>0</v>
      </c>
      <c r="I12" s="207">
        <v>0</v>
      </c>
      <c r="J12" s="207">
        <v>0</v>
      </c>
      <c r="K12" s="207">
        <v>0</v>
      </c>
      <c r="L12" s="207">
        <v>20</v>
      </c>
      <c r="M12" s="197">
        <f t="shared" si="0"/>
        <v>60</v>
      </c>
      <c r="N12" s="198">
        <f t="shared" si="1"/>
        <v>6</v>
      </c>
      <c r="O12" s="198">
        <f t="shared" si="2"/>
        <v>-3</v>
      </c>
    </row>
    <row r="13" spans="1:15" ht="15">
      <c r="A13" s="200" t="s">
        <v>262</v>
      </c>
      <c r="B13" s="198">
        <v>120</v>
      </c>
      <c r="C13" s="207">
        <v>0</v>
      </c>
      <c r="D13" s="207">
        <v>0</v>
      </c>
      <c r="E13" s="207">
        <v>0</v>
      </c>
      <c r="F13" s="207">
        <v>180</v>
      </c>
      <c r="G13" s="207">
        <v>200</v>
      </c>
      <c r="H13" s="207">
        <v>0</v>
      </c>
      <c r="I13" s="207">
        <v>200</v>
      </c>
      <c r="J13" s="207">
        <v>0</v>
      </c>
      <c r="K13" s="207">
        <v>180</v>
      </c>
      <c r="L13" s="207">
        <v>0</v>
      </c>
      <c r="M13" s="197">
        <f t="shared" si="0"/>
        <v>760</v>
      </c>
      <c r="N13" s="198">
        <f t="shared" si="1"/>
        <v>76</v>
      </c>
      <c r="O13" s="198">
        <f t="shared" si="2"/>
        <v>-44</v>
      </c>
    </row>
    <row r="14" spans="1:15" s="199" customFormat="1" ht="15">
      <c r="A14" s="200" t="s">
        <v>263</v>
      </c>
      <c r="B14" s="198">
        <v>42</v>
      </c>
      <c r="C14" s="207">
        <v>79</v>
      </c>
      <c r="D14" s="207">
        <v>0</v>
      </c>
      <c r="E14" s="207">
        <v>132.8</v>
      </c>
      <c r="F14" s="207">
        <v>83</v>
      </c>
      <c r="G14" s="207">
        <v>80</v>
      </c>
      <c r="H14" s="207">
        <v>79</v>
      </c>
      <c r="I14" s="207">
        <v>84</v>
      </c>
      <c r="J14" s="207">
        <v>70</v>
      </c>
      <c r="K14" s="207">
        <v>0</v>
      </c>
      <c r="L14" s="207">
        <v>119</v>
      </c>
      <c r="M14" s="197">
        <f t="shared" si="0"/>
        <v>726.8</v>
      </c>
      <c r="N14" s="198">
        <f t="shared" si="1"/>
        <v>72.67999999999999</v>
      </c>
      <c r="O14" s="198">
        <f t="shared" si="2"/>
        <v>30.679999999999993</v>
      </c>
    </row>
    <row r="15" spans="1:15" ht="15">
      <c r="A15" s="200" t="s">
        <v>264</v>
      </c>
      <c r="B15" s="198">
        <v>21</v>
      </c>
      <c r="C15" s="207">
        <v>0</v>
      </c>
      <c r="D15" s="207">
        <v>0</v>
      </c>
      <c r="E15" s="207">
        <v>0</v>
      </c>
      <c r="F15" s="208">
        <v>90</v>
      </c>
      <c r="G15" s="207">
        <v>37.5</v>
      </c>
      <c r="H15" s="207">
        <v>0</v>
      </c>
      <c r="I15" s="207">
        <v>0</v>
      </c>
      <c r="J15" s="207">
        <v>0</v>
      </c>
      <c r="K15" s="207">
        <v>78</v>
      </c>
      <c r="L15" s="207">
        <v>0</v>
      </c>
      <c r="M15" s="197">
        <f t="shared" si="0"/>
        <v>205.5</v>
      </c>
      <c r="N15" s="198">
        <f t="shared" si="1"/>
        <v>20.55</v>
      </c>
      <c r="O15" s="198">
        <f t="shared" si="2"/>
        <v>-0.4499999999999993</v>
      </c>
    </row>
    <row r="16" spans="1:15" s="199" customFormat="1" ht="15">
      <c r="A16" s="200" t="s">
        <v>265</v>
      </c>
      <c r="B16" s="198">
        <v>34.8</v>
      </c>
      <c r="C16" s="207">
        <v>0</v>
      </c>
      <c r="D16" s="207">
        <v>73</v>
      </c>
      <c r="E16" s="207">
        <v>0</v>
      </c>
      <c r="F16" s="207">
        <v>0</v>
      </c>
      <c r="G16" s="207">
        <v>79</v>
      </c>
      <c r="H16" s="207">
        <v>0</v>
      </c>
      <c r="I16" s="207">
        <v>58</v>
      </c>
      <c r="J16" s="207">
        <v>0</v>
      </c>
      <c r="K16" s="207">
        <v>0</v>
      </c>
      <c r="L16" s="207">
        <v>138</v>
      </c>
      <c r="M16" s="197">
        <f t="shared" si="0"/>
        <v>348</v>
      </c>
      <c r="N16" s="198">
        <f t="shared" si="1"/>
        <v>34.8</v>
      </c>
      <c r="O16" s="198">
        <f t="shared" si="2"/>
        <v>0</v>
      </c>
    </row>
    <row r="17" spans="1:15" ht="15">
      <c r="A17" s="200" t="s">
        <v>266</v>
      </c>
      <c r="B17" s="198">
        <v>8.82</v>
      </c>
      <c r="C17" s="207">
        <v>80</v>
      </c>
      <c r="D17" s="207">
        <v>20</v>
      </c>
      <c r="E17" s="207">
        <v>0</v>
      </c>
      <c r="F17" s="207">
        <v>0</v>
      </c>
      <c r="G17" s="207">
        <v>0</v>
      </c>
      <c r="H17" s="207">
        <v>0</v>
      </c>
      <c r="I17" s="207">
        <v>0</v>
      </c>
      <c r="J17" s="207">
        <v>20</v>
      </c>
      <c r="K17" s="207">
        <v>50</v>
      </c>
      <c r="L17" s="207">
        <v>0</v>
      </c>
      <c r="M17" s="197">
        <f t="shared" si="0"/>
        <v>170</v>
      </c>
      <c r="N17" s="198">
        <f t="shared" si="1"/>
        <v>17</v>
      </c>
      <c r="O17" s="198">
        <f t="shared" si="2"/>
        <v>8.18</v>
      </c>
    </row>
    <row r="18" spans="1:15" ht="15">
      <c r="A18" s="200" t="s">
        <v>267</v>
      </c>
      <c r="B18" s="198">
        <v>180</v>
      </c>
      <c r="C18" s="207">
        <v>150</v>
      </c>
      <c r="D18" s="208">
        <f>141.04+100</f>
        <v>241.04</v>
      </c>
      <c r="E18" s="207">
        <f>170</f>
        <v>170</v>
      </c>
      <c r="F18" s="207">
        <f>14+23.7+100</f>
        <v>137.7</v>
      </c>
      <c r="G18" s="207">
        <f>14+26+24</f>
        <v>64</v>
      </c>
      <c r="H18" s="207">
        <f>137+150</f>
        <v>287</v>
      </c>
      <c r="I18" s="207">
        <v>16</v>
      </c>
      <c r="J18" s="207">
        <v>114</v>
      </c>
      <c r="K18" s="207">
        <v>150</v>
      </c>
      <c r="L18" s="207">
        <f>23.7+26</f>
        <v>49.7</v>
      </c>
      <c r="M18" s="197">
        <f t="shared" si="0"/>
        <v>1379.44</v>
      </c>
      <c r="N18" s="198">
        <f t="shared" si="1"/>
        <v>137.94400000000002</v>
      </c>
      <c r="O18" s="198">
        <f t="shared" si="2"/>
        <v>-42.05599999999998</v>
      </c>
    </row>
    <row r="19" spans="1:15" ht="15">
      <c r="A19" s="200" t="s">
        <v>268</v>
      </c>
      <c r="B19" s="198">
        <v>90</v>
      </c>
      <c r="C19" s="207">
        <v>0</v>
      </c>
      <c r="D19" s="207">
        <v>0</v>
      </c>
      <c r="E19" s="207">
        <v>0</v>
      </c>
      <c r="F19" s="207">
        <v>0</v>
      </c>
      <c r="G19" s="207">
        <v>200</v>
      </c>
      <c r="H19" s="207">
        <v>0</v>
      </c>
      <c r="I19" s="207">
        <v>0</v>
      </c>
      <c r="J19" s="207">
        <v>0</v>
      </c>
      <c r="K19" s="207">
        <v>0</v>
      </c>
      <c r="L19" s="207">
        <v>0</v>
      </c>
      <c r="M19" s="197">
        <f t="shared" si="0"/>
        <v>200</v>
      </c>
      <c r="N19" s="198">
        <f t="shared" si="1"/>
        <v>20</v>
      </c>
      <c r="O19" s="198">
        <f t="shared" si="2"/>
        <v>-70</v>
      </c>
    </row>
    <row r="20" spans="1:15" s="199" customFormat="1" ht="15">
      <c r="A20" s="200" t="s">
        <v>269</v>
      </c>
      <c r="B20" s="198">
        <v>30</v>
      </c>
      <c r="C20" s="207">
        <v>0</v>
      </c>
      <c r="D20" s="207">
        <v>0</v>
      </c>
      <c r="E20" s="207">
        <v>142</v>
      </c>
      <c r="F20" s="207">
        <v>0</v>
      </c>
      <c r="G20" s="207">
        <v>0</v>
      </c>
      <c r="H20" s="207">
        <v>0</v>
      </c>
      <c r="I20" s="207">
        <v>0</v>
      </c>
      <c r="J20" s="207">
        <v>75.75</v>
      </c>
      <c r="K20" s="207">
        <v>0</v>
      </c>
      <c r="L20" s="207">
        <v>0</v>
      </c>
      <c r="M20" s="197">
        <f t="shared" si="0"/>
        <v>217.75</v>
      </c>
      <c r="N20" s="198">
        <f t="shared" si="1"/>
        <v>21.775</v>
      </c>
      <c r="O20" s="198">
        <f t="shared" si="2"/>
        <v>-8.225000000000001</v>
      </c>
    </row>
    <row r="21" spans="1:15" ht="15">
      <c r="A21" s="200" t="s">
        <v>270</v>
      </c>
      <c r="B21" s="198">
        <v>5.88</v>
      </c>
      <c r="C21" s="207">
        <v>0</v>
      </c>
      <c r="D21" s="207">
        <v>30</v>
      </c>
      <c r="E21" s="207">
        <v>0</v>
      </c>
      <c r="F21" s="207">
        <v>0</v>
      </c>
      <c r="G21" s="207">
        <v>0</v>
      </c>
      <c r="H21" s="207">
        <v>30</v>
      </c>
      <c r="I21" s="207">
        <v>0</v>
      </c>
      <c r="J21" s="207">
        <v>0</v>
      </c>
      <c r="K21" s="207">
        <v>0</v>
      </c>
      <c r="L21" s="207">
        <v>0</v>
      </c>
      <c r="M21" s="197">
        <f t="shared" si="0"/>
        <v>60</v>
      </c>
      <c r="N21" s="198">
        <f t="shared" si="1"/>
        <v>6</v>
      </c>
      <c r="O21" s="198">
        <f t="shared" si="2"/>
        <v>0.1200000000000001</v>
      </c>
    </row>
    <row r="22" spans="1:15" s="199" customFormat="1" ht="15">
      <c r="A22" s="200" t="s">
        <v>271</v>
      </c>
      <c r="B22" s="198">
        <v>6</v>
      </c>
      <c r="C22" s="207">
        <v>10</v>
      </c>
      <c r="D22" s="207">
        <v>10</v>
      </c>
      <c r="E22" s="207">
        <v>16</v>
      </c>
      <c r="F22" s="207">
        <v>10</v>
      </c>
      <c r="G22" s="207">
        <v>0</v>
      </c>
      <c r="H22" s="207">
        <v>10</v>
      </c>
      <c r="I22" s="207">
        <v>0</v>
      </c>
      <c r="J22" s="207">
        <v>0</v>
      </c>
      <c r="K22" s="207">
        <v>0</v>
      </c>
      <c r="L22" s="207">
        <v>0</v>
      </c>
      <c r="M22" s="197">
        <f t="shared" si="0"/>
        <v>56</v>
      </c>
      <c r="N22" s="198">
        <f t="shared" si="1"/>
        <v>5.6</v>
      </c>
      <c r="O22" s="198">
        <f t="shared" si="2"/>
        <v>-0.40000000000000036</v>
      </c>
    </row>
    <row r="23" spans="1:15" ht="15">
      <c r="A23" s="200" t="s">
        <v>272</v>
      </c>
      <c r="B23" s="198">
        <v>18</v>
      </c>
      <c r="C23" s="207">
        <v>10.25</v>
      </c>
      <c r="D23" s="207">
        <f>5+4+9+6.75</f>
        <v>24.75</v>
      </c>
      <c r="E23" s="207">
        <f>6+5.25+5</f>
        <v>16.25</v>
      </c>
      <c r="F23" s="207">
        <v>10.25</v>
      </c>
      <c r="G23" s="207">
        <f>5+5+5.25+2.5</f>
        <v>17.75</v>
      </c>
      <c r="H23" s="207">
        <v>15</v>
      </c>
      <c r="I23" s="207">
        <f>8.28+3+2+5</f>
        <v>18.28</v>
      </c>
      <c r="J23" s="207">
        <f>11.25+5+8.69</f>
        <v>24.939999999999998</v>
      </c>
      <c r="K23" s="207">
        <f>5+5.25+5</f>
        <v>15.25</v>
      </c>
      <c r="L23" s="207">
        <f>5.25+4.3+5.25</f>
        <v>14.8</v>
      </c>
      <c r="M23" s="197">
        <f t="shared" si="0"/>
        <v>167.52</v>
      </c>
      <c r="N23" s="198">
        <f t="shared" si="1"/>
        <v>16.752000000000002</v>
      </c>
      <c r="O23" s="198">
        <f t="shared" si="2"/>
        <v>-1.2479999999999976</v>
      </c>
    </row>
    <row r="24" spans="1:15" s="199" customFormat="1" ht="15">
      <c r="A24" s="200" t="s">
        <v>273</v>
      </c>
      <c r="B24" s="198">
        <v>9</v>
      </c>
      <c r="C24" s="207">
        <v>10</v>
      </c>
      <c r="D24" s="207">
        <v>0</v>
      </c>
      <c r="E24" s="207">
        <v>8.2</v>
      </c>
      <c r="F24" s="207">
        <v>6</v>
      </c>
      <c r="G24" s="207">
        <f>6+5.1+5+5+8</f>
        <v>29.1</v>
      </c>
      <c r="H24" s="207">
        <v>8.75</v>
      </c>
      <c r="I24" s="207">
        <f>9.87+15+5</f>
        <v>29.869999999999997</v>
      </c>
      <c r="J24" s="207">
        <f>10+3+6</f>
        <v>19</v>
      </c>
      <c r="K24" s="207">
        <v>10</v>
      </c>
      <c r="L24" s="207">
        <f>6+15+6</f>
        <v>27</v>
      </c>
      <c r="M24" s="197">
        <f t="shared" si="0"/>
        <v>147.92</v>
      </c>
      <c r="N24" s="198">
        <f t="shared" si="1"/>
        <v>14.791999999999998</v>
      </c>
      <c r="O24" s="198">
        <f t="shared" si="2"/>
        <v>5.791999999999998</v>
      </c>
    </row>
    <row r="25" spans="1:15" ht="15">
      <c r="A25" s="200" t="s">
        <v>274</v>
      </c>
      <c r="B25" s="198">
        <v>24</v>
      </c>
      <c r="C25" s="207">
        <v>0</v>
      </c>
      <c r="D25" s="207">
        <v>10</v>
      </c>
      <c r="E25" s="207">
        <f>4+53</f>
        <v>57</v>
      </c>
      <c r="F25" s="207">
        <v>0</v>
      </c>
      <c r="G25" s="207">
        <v>0</v>
      </c>
      <c r="H25" s="207">
        <v>53</v>
      </c>
      <c r="I25" s="207">
        <f>6+2+4+16</f>
        <v>28</v>
      </c>
      <c r="J25" s="207">
        <v>37</v>
      </c>
      <c r="K25" s="207">
        <v>0</v>
      </c>
      <c r="L25" s="207">
        <f>4.7</f>
        <v>4.7</v>
      </c>
      <c r="M25" s="197">
        <f t="shared" si="0"/>
        <v>189.7</v>
      </c>
      <c r="N25" s="198">
        <f t="shared" si="1"/>
        <v>18.97</v>
      </c>
      <c r="O25" s="198">
        <f t="shared" si="2"/>
        <v>-5.030000000000001</v>
      </c>
    </row>
    <row r="26" spans="1:15" s="199" customFormat="1" ht="15">
      <c r="A26" s="200" t="s">
        <v>275</v>
      </c>
      <c r="B26" s="198">
        <v>24</v>
      </c>
      <c r="C26" s="207">
        <v>44</v>
      </c>
      <c r="D26" s="207">
        <f>5+15+20</f>
        <v>40</v>
      </c>
      <c r="E26" s="207">
        <v>50</v>
      </c>
      <c r="F26" s="207">
        <v>44</v>
      </c>
      <c r="G26" s="207">
        <v>15</v>
      </c>
      <c r="H26" s="207">
        <v>31</v>
      </c>
      <c r="I26" s="207">
        <v>0</v>
      </c>
      <c r="J26" s="207">
        <f>22.5+20+0.4+24</f>
        <v>66.9</v>
      </c>
      <c r="K26" s="207">
        <v>47</v>
      </c>
      <c r="L26" s="207">
        <v>44</v>
      </c>
      <c r="M26" s="197">
        <f t="shared" si="0"/>
        <v>381.9</v>
      </c>
      <c r="N26" s="198">
        <f t="shared" si="1"/>
        <v>38.19</v>
      </c>
      <c r="O26" s="198">
        <f t="shared" si="2"/>
        <v>14.189999999999998</v>
      </c>
    </row>
    <row r="27" spans="1:15" ht="15">
      <c r="A27" s="200" t="s">
        <v>276</v>
      </c>
      <c r="B27" s="198">
        <v>6</v>
      </c>
      <c r="C27" s="207">
        <v>0</v>
      </c>
      <c r="D27" s="207">
        <v>0</v>
      </c>
      <c r="E27" s="207">
        <v>50</v>
      </c>
      <c r="F27" s="207">
        <v>0</v>
      </c>
      <c r="G27" s="207">
        <v>0</v>
      </c>
      <c r="H27" s="207">
        <v>0</v>
      </c>
      <c r="I27" s="207">
        <v>0</v>
      </c>
      <c r="J27" s="207">
        <v>0</v>
      </c>
      <c r="K27" s="207">
        <v>0</v>
      </c>
      <c r="L27" s="207">
        <v>0</v>
      </c>
      <c r="M27" s="197">
        <f t="shared" si="0"/>
        <v>50</v>
      </c>
      <c r="N27" s="198">
        <f t="shared" si="1"/>
        <v>5</v>
      </c>
      <c r="O27" s="198">
        <f t="shared" si="2"/>
        <v>-1</v>
      </c>
    </row>
    <row r="28" spans="1:15" s="199" customFormat="1" ht="15">
      <c r="A28" s="200" t="s">
        <v>277</v>
      </c>
      <c r="B28" s="198">
        <v>0.24</v>
      </c>
      <c r="C28" s="207">
        <v>0</v>
      </c>
      <c r="D28" s="207">
        <v>1</v>
      </c>
      <c r="E28" s="207">
        <v>0</v>
      </c>
      <c r="F28" s="207">
        <v>0</v>
      </c>
      <c r="G28" s="207">
        <v>1</v>
      </c>
      <c r="H28" s="207">
        <v>0</v>
      </c>
      <c r="I28" s="207">
        <v>0</v>
      </c>
      <c r="J28" s="207">
        <v>0</v>
      </c>
      <c r="K28" s="207">
        <v>0</v>
      </c>
      <c r="L28" s="207">
        <v>0</v>
      </c>
      <c r="M28" s="197">
        <f t="shared" si="0"/>
        <v>2</v>
      </c>
      <c r="N28" s="198">
        <f t="shared" si="1"/>
        <v>0.2</v>
      </c>
      <c r="O28" s="198">
        <f t="shared" si="2"/>
        <v>-0.03999999999999998</v>
      </c>
    </row>
    <row r="29" spans="1:15" ht="15">
      <c r="A29" s="200" t="s">
        <v>278</v>
      </c>
      <c r="B29" s="198">
        <v>0.72</v>
      </c>
      <c r="C29" s="207">
        <v>4</v>
      </c>
      <c r="D29" s="207">
        <v>0</v>
      </c>
      <c r="E29" s="207">
        <v>4</v>
      </c>
      <c r="F29" s="207">
        <v>0</v>
      </c>
      <c r="G29" s="207">
        <v>0</v>
      </c>
      <c r="H29" s="207">
        <v>8</v>
      </c>
      <c r="I29" s="207">
        <v>0</v>
      </c>
      <c r="J29" s="207">
        <v>0</v>
      </c>
      <c r="K29" s="207">
        <v>4</v>
      </c>
      <c r="L29" s="207">
        <v>0</v>
      </c>
      <c r="M29" s="197">
        <f t="shared" si="0"/>
        <v>20</v>
      </c>
      <c r="N29" s="198">
        <f t="shared" si="1"/>
        <v>2</v>
      </c>
      <c r="O29" s="198">
        <f t="shared" si="2"/>
        <v>1.28</v>
      </c>
    </row>
    <row r="30" spans="1:15" s="199" customFormat="1" ht="15">
      <c r="A30" s="200" t="s">
        <v>279</v>
      </c>
      <c r="B30" s="198">
        <v>0.6</v>
      </c>
      <c r="C30" s="207">
        <v>0</v>
      </c>
      <c r="D30" s="207">
        <v>0</v>
      </c>
      <c r="E30" s="207">
        <v>0</v>
      </c>
      <c r="F30" s="207">
        <v>0</v>
      </c>
      <c r="G30" s="207">
        <v>0</v>
      </c>
      <c r="H30" s="207">
        <v>0</v>
      </c>
      <c r="I30" s="207">
        <v>0</v>
      </c>
      <c r="J30" s="207">
        <v>0</v>
      </c>
      <c r="K30" s="207">
        <v>0</v>
      </c>
      <c r="L30" s="207">
        <v>0</v>
      </c>
      <c r="M30" s="197">
        <f t="shared" si="0"/>
        <v>0</v>
      </c>
      <c r="N30" s="198">
        <v>0</v>
      </c>
      <c r="O30" s="198">
        <f t="shared" si="2"/>
        <v>-0.6</v>
      </c>
    </row>
    <row r="31" spans="1:15" ht="15">
      <c r="A31" s="200" t="s">
        <v>280</v>
      </c>
      <c r="B31" s="198">
        <v>3</v>
      </c>
      <c r="C31" s="207">
        <v>3</v>
      </c>
      <c r="D31" s="207">
        <v>3.5</v>
      </c>
      <c r="E31" s="207">
        <v>3</v>
      </c>
      <c r="F31" s="207">
        <v>3</v>
      </c>
      <c r="G31" s="207">
        <f>3.23</f>
        <v>3.23</v>
      </c>
      <c r="H31" s="207">
        <v>3.3</v>
      </c>
      <c r="I31" s="207">
        <v>3.13</v>
      </c>
      <c r="J31" s="207">
        <v>3</v>
      </c>
      <c r="K31" s="207">
        <v>2.5</v>
      </c>
      <c r="L31" s="207">
        <v>3</v>
      </c>
      <c r="M31" s="197">
        <f t="shared" si="0"/>
        <v>30.66</v>
      </c>
      <c r="N31" s="198">
        <f t="shared" si="1"/>
        <v>3.066</v>
      </c>
      <c r="O31" s="198">
        <f t="shared" si="2"/>
        <v>0.06599999999999984</v>
      </c>
    </row>
    <row r="32" spans="1:15" ht="15" hidden="1">
      <c r="A32" s="201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2">
        <f aca="true" t="shared" si="3" ref="M32:M40">SUM(C32:L32)</f>
        <v>0</v>
      </c>
      <c r="N32" s="198">
        <f t="shared" si="1"/>
        <v>0</v>
      </c>
      <c r="O32" s="203"/>
    </row>
    <row r="33" spans="1:15" ht="15" hidden="1">
      <c r="A33" s="201"/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2">
        <f t="shared" si="3"/>
        <v>0</v>
      </c>
      <c r="N33" s="198">
        <f t="shared" si="1"/>
        <v>0</v>
      </c>
      <c r="O33" s="203"/>
    </row>
    <row r="34" spans="1:15" ht="15" hidden="1">
      <c r="A34" s="201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2">
        <f t="shared" si="3"/>
        <v>0</v>
      </c>
      <c r="N34" s="198">
        <f t="shared" si="1"/>
        <v>0</v>
      </c>
      <c r="O34" s="203"/>
    </row>
    <row r="35" spans="1:14" ht="15" hidden="1">
      <c r="A35" s="204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2">
        <f t="shared" si="3"/>
        <v>0</v>
      </c>
      <c r="N35" s="198">
        <f t="shared" si="1"/>
        <v>0</v>
      </c>
    </row>
    <row r="36" spans="1:14" ht="15" hidden="1">
      <c r="A36" s="204"/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2">
        <f t="shared" si="3"/>
        <v>0</v>
      </c>
      <c r="N36" s="198">
        <f t="shared" si="1"/>
        <v>0</v>
      </c>
    </row>
    <row r="37" spans="1:14" ht="15" hidden="1">
      <c r="A37" s="204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2">
        <f t="shared" si="3"/>
        <v>0</v>
      </c>
      <c r="N37" s="198">
        <f t="shared" si="1"/>
        <v>0</v>
      </c>
    </row>
    <row r="38" spans="1:14" ht="15" hidden="1">
      <c r="A38" s="204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2">
        <f t="shared" si="3"/>
        <v>0</v>
      </c>
      <c r="N38" s="198">
        <f t="shared" si="1"/>
        <v>0</v>
      </c>
    </row>
    <row r="39" spans="1:14" ht="15" hidden="1">
      <c r="A39" s="204"/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2">
        <f t="shared" si="3"/>
        <v>0</v>
      </c>
      <c r="N39" s="198">
        <f t="shared" si="1"/>
        <v>0</v>
      </c>
    </row>
    <row r="40" spans="1:14" ht="15" hidden="1">
      <c r="A40" s="204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2">
        <f t="shared" si="3"/>
        <v>0</v>
      </c>
      <c r="N40" s="198">
        <f t="shared" si="1"/>
        <v>0</v>
      </c>
    </row>
    <row r="41" ht="14.25">
      <c r="O41" s="206"/>
    </row>
  </sheetData>
  <sheetProtection/>
  <mergeCells count="2">
    <mergeCell ref="A2:N2"/>
    <mergeCell ref="A1:O1"/>
  </mergeCells>
  <printOptions horizontalCentered="1" verticalCentered="1"/>
  <pageMargins left="0.35433070866141736" right="0.2755905511811024" top="0.7480314960629921" bottom="0.7480314960629921" header="0.31496062992125984" footer="0.31496062992125984"/>
  <pageSetup horizontalDpi="600" verticalDpi="600" orientation="landscape" paperSize="9" scale="75" r:id="rId1"/>
  <rowBreaks count="1" manualBreakCount="1">
    <brk id="42" max="255" man="1"/>
  </rowBreaks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X689"/>
  <sheetViews>
    <sheetView view="pageBreakPreview" zoomScale="85" zoomScaleNormal="85" zoomScaleSheetLayoutView="85" zoomScalePageLayoutView="0" workbookViewId="0" topLeftCell="A10">
      <selection activeCell="A447" sqref="A447:J479"/>
    </sheetView>
  </sheetViews>
  <sheetFormatPr defaultColWidth="9.140625" defaultRowHeight="16.5" customHeight="1"/>
  <cols>
    <col min="1" max="1" width="9.140625" style="6" customWidth="1"/>
    <col min="2" max="2" width="69.140625" style="6" customWidth="1"/>
    <col min="3" max="3" width="11.140625" style="6" customWidth="1"/>
    <col min="4" max="4" width="12.7109375" style="6" customWidth="1"/>
    <col min="5" max="5" width="13.7109375" style="18" customWidth="1"/>
    <col min="6" max="6" width="15.28125" style="17" customWidth="1"/>
    <col min="7" max="7" width="11.8515625" style="6" customWidth="1"/>
    <col min="8" max="8" width="11.57421875" style="6" customWidth="1"/>
    <col min="9" max="9" width="12.421875" style="6" customWidth="1"/>
    <col min="10" max="10" width="10.57421875" style="6" customWidth="1"/>
    <col min="11" max="11" width="10.140625" style="6" customWidth="1"/>
    <col min="12" max="12" width="9.140625" style="25" customWidth="1"/>
    <col min="13" max="16384" width="9.140625" style="6" customWidth="1"/>
  </cols>
  <sheetData>
    <row r="1" spans="2:24" ht="16.5" customHeight="1">
      <c r="B1" s="1" t="s">
        <v>0</v>
      </c>
      <c r="C1" s="1"/>
      <c r="D1" s="1"/>
      <c r="E1" s="2"/>
      <c r="F1" s="3"/>
      <c r="G1" s="1"/>
      <c r="H1" s="1"/>
      <c r="I1" s="1"/>
      <c r="J1" s="1"/>
      <c r="K1" s="4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6.5" customHeight="1">
      <c r="B2" s="1" t="s">
        <v>1</v>
      </c>
      <c r="C2" s="1"/>
      <c r="D2" s="1"/>
      <c r="E2" s="2"/>
      <c r="F2" s="3"/>
      <c r="G2" s="1"/>
      <c r="H2" s="1"/>
      <c r="I2" s="1"/>
      <c r="J2" s="1"/>
      <c r="K2" s="4"/>
      <c r="L2" s="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2:24" ht="16.5" customHeight="1">
      <c r="B3" s="1" t="s">
        <v>2</v>
      </c>
      <c r="C3" s="1"/>
      <c r="D3" s="1"/>
      <c r="E3" s="2"/>
      <c r="F3" s="3"/>
      <c r="G3" s="1"/>
      <c r="H3" s="1"/>
      <c r="I3" s="1"/>
      <c r="J3" s="1"/>
      <c r="K3" s="4"/>
      <c r="L3" s="5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6.5" customHeight="1">
      <c r="B4" s="1"/>
      <c r="C4" s="1"/>
      <c r="D4" s="1"/>
      <c r="E4" s="2"/>
      <c r="F4" s="3"/>
      <c r="G4" s="1"/>
      <c r="H4" s="1"/>
      <c r="I4" s="1"/>
      <c r="J4" s="1"/>
      <c r="K4" s="4"/>
      <c r="L4" s="5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6.5" customHeight="1">
      <c r="B5" s="7" t="s">
        <v>3</v>
      </c>
      <c r="C5" s="7"/>
      <c r="D5" s="7"/>
      <c r="E5" s="8"/>
      <c r="F5" s="9"/>
      <c r="G5" s="7"/>
      <c r="H5" s="7"/>
      <c r="I5" s="7"/>
      <c r="J5" s="7"/>
      <c r="K5" s="4"/>
      <c r="L5" s="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17" ht="16.5" customHeight="1">
      <c r="B6" s="7" t="s">
        <v>4</v>
      </c>
      <c r="C6" s="10"/>
      <c r="D6" s="10"/>
      <c r="E6" s="11"/>
      <c r="F6" s="12"/>
      <c r="G6" s="10"/>
      <c r="H6" s="10"/>
      <c r="I6" s="10"/>
      <c r="J6" s="10"/>
      <c r="K6" s="4"/>
      <c r="L6" s="5"/>
      <c r="M6" s="4"/>
      <c r="N6" s="4"/>
      <c r="O6" s="4"/>
      <c r="P6" s="4"/>
      <c r="Q6" s="4"/>
    </row>
    <row r="7" spans="2:17" ht="16.5" customHeight="1">
      <c r="B7" s="7" t="s">
        <v>5</v>
      </c>
      <c r="C7" s="10"/>
      <c r="D7" s="10"/>
      <c r="E7" s="11"/>
      <c r="F7" s="12"/>
      <c r="G7" s="10"/>
      <c r="H7" s="10"/>
      <c r="I7" s="10"/>
      <c r="J7" s="10"/>
      <c r="K7" s="4"/>
      <c r="L7" s="5"/>
      <c r="M7" s="4"/>
      <c r="N7" s="4"/>
      <c r="O7" s="4"/>
      <c r="P7" s="4"/>
      <c r="Q7" s="4"/>
    </row>
    <row r="8" spans="2:17" ht="16.5" customHeight="1">
      <c r="B8" s="7"/>
      <c r="C8" s="10"/>
      <c r="D8" s="10"/>
      <c r="E8" s="11"/>
      <c r="F8" s="12"/>
      <c r="G8" s="10"/>
      <c r="H8" s="10"/>
      <c r="I8" s="10"/>
      <c r="J8" s="10"/>
      <c r="K8" s="4"/>
      <c r="L8" s="5"/>
      <c r="M8" s="4"/>
      <c r="N8" s="4"/>
      <c r="O8" s="4"/>
      <c r="P8" s="4"/>
      <c r="Q8" s="4"/>
    </row>
    <row r="9" spans="2:13" ht="16.5" customHeight="1">
      <c r="B9" s="7" t="s">
        <v>6</v>
      </c>
      <c r="C9" s="7"/>
      <c r="D9" s="7"/>
      <c r="E9" s="8"/>
      <c r="F9" s="9"/>
      <c r="G9" s="7"/>
      <c r="H9" s="7"/>
      <c r="I9" s="7"/>
      <c r="J9" s="13"/>
      <c r="K9" s="14"/>
      <c r="L9" s="15"/>
      <c r="M9" s="14"/>
    </row>
    <row r="10" spans="2:13" ht="16.5" customHeight="1">
      <c r="B10" s="496" t="s">
        <v>7</v>
      </c>
      <c r="C10" s="496"/>
      <c r="D10" s="7"/>
      <c r="E10" s="8"/>
      <c r="F10" s="9"/>
      <c r="G10" s="7"/>
      <c r="H10" s="7"/>
      <c r="I10" s="7"/>
      <c r="J10" s="13"/>
      <c r="K10" s="14"/>
      <c r="L10" s="15"/>
      <c r="M10" s="14"/>
    </row>
    <row r="11" spans="2:13" ht="16.5" customHeight="1">
      <c r="B11" s="496" t="s">
        <v>8</v>
      </c>
      <c r="C11" s="496"/>
      <c r="D11" s="7"/>
      <c r="E11" s="8"/>
      <c r="F11" s="9"/>
      <c r="G11" s="7"/>
      <c r="H11" s="7"/>
      <c r="I11" s="7"/>
      <c r="J11" s="13"/>
      <c r="K11" s="14"/>
      <c r="L11" s="15"/>
      <c r="M11" s="14"/>
    </row>
    <row r="12" spans="2:13" ht="16.5" customHeight="1">
      <c r="B12" s="10"/>
      <c r="C12" s="7"/>
      <c r="D12" s="7"/>
      <c r="E12" s="8"/>
      <c r="F12" s="9"/>
      <c r="G12" s="7"/>
      <c r="H12" s="7"/>
      <c r="I12" s="7"/>
      <c r="J12" s="13"/>
      <c r="K12" s="14"/>
      <c r="L12" s="15"/>
      <c r="M12" s="14"/>
    </row>
    <row r="13" spans="2:13" ht="16.5" customHeight="1">
      <c r="B13" s="16" t="s">
        <v>9</v>
      </c>
      <c r="D13" s="17"/>
      <c r="G13" s="17"/>
      <c r="H13" s="17"/>
      <c r="I13" s="17"/>
      <c r="J13" s="17"/>
      <c r="K13" s="14"/>
      <c r="L13" s="15"/>
      <c r="M13" s="14"/>
    </row>
    <row r="14" spans="2:13" ht="16.5" customHeight="1">
      <c r="B14" s="16" t="s">
        <v>10</v>
      </c>
      <c r="D14" s="17"/>
      <c r="G14" s="17"/>
      <c r="H14" s="17"/>
      <c r="I14" s="17"/>
      <c r="J14" s="17"/>
      <c r="K14" s="14"/>
      <c r="L14" s="15"/>
      <c r="M14" s="14"/>
    </row>
    <row r="15" spans="2:13" ht="16.5" customHeight="1">
      <c r="B15" s="16" t="s">
        <v>211</v>
      </c>
      <c r="D15" s="17"/>
      <c r="G15" s="17"/>
      <c r="H15" s="17"/>
      <c r="I15" s="17"/>
      <c r="J15" s="17"/>
      <c r="K15" s="14"/>
      <c r="L15" s="15"/>
      <c r="M15" s="14"/>
    </row>
    <row r="16" spans="2:13" ht="16.5" customHeight="1">
      <c r="B16" s="19"/>
      <c r="D16" s="17"/>
      <c r="G16" s="17"/>
      <c r="H16" s="17"/>
      <c r="I16" s="17"/>
      <c r="J16" s="17"/>
      <c r="K16" s="14"/>
      <c r="L16" s="15"/>
      <c r="M16" s="14"/>
    </row>
    <row r="17" spans="2:13" ht="16.5" customHeight="1">
      <c r="B17" s="20"/>
      <c r="D17" s="17"/>
      <c r="G17" s="17"/>
      <c r="H17" s="17"/>
      <c r="I17" s="17"/>
      <c r="J17" s="17"/>
      <c r="K17" s="14"/>
      <c r="L17" s="15"/>
      <c r="M17" s="14"/>
    </row>
    <row r="18" spans="2:13" ht="16.5" customHeight="1">
      <c r="B18" s="20"/>
      <c r="D18" s="17"/>
      <c r="G18" s="17"/>
      <c r="H18" s="17"/>
      <c r="I18" s="17"/>
      <c r="J18" s="17"/>
      <c r="K18" s="14"/>
      <c r="L18" s="15"/>
      <c r="M18" s="14"/>
    </row>
    <row r="19" spans="2:13" ht="16.5" customHeight="1" thickBot="1">
      <c r="B19" s="20"/>
      <c r="D19" s="17"/>
      <c r="G19" s="17"/>
      <c r="H19" s="17"/>
      <c r="I19" s="17"/>
      <c r="J19" s="17"/>
      <c r="K19" s="14"/>
      <c r="L19" s="15"/>
      <c r="M19" s="14"/>
    </row>
    <row r="20" spans="1:13" ht="16.5" customHeight="1">
      <c r="A20" s="499"/>
      <c r="B20" s="499" t="s">
        <v>11</v>
      </c>
      <c r="C20" s="100" t="s">
        <v>12</v>
      </c>
      <c r="D20" s="501" t="s">
        <v>13</v>
      </c>
      <c r="E20" s="497" t="s">
        <v>14</v>
      </c>
      <c r="F20" s="501" t="s">
        <v>200</v>
      </c>
      <c r="G20" s="501" t="s">
        <v>15</v>
      </c>
      <c r="H20" s="501"/>
      <c r="I20" s="501"/>
      <c r="J20" s="101" t="s">
        <v>16</v>
      </c>
      <c r="K20" s="14"/>
      <c r="L20" s="15"/>
      <c r="M20" s="14"/>
    </row>
    <row r="21" spans="1:13" ht="15.75" thickBot="1">
      <c r="A21" s="500"/>
      <c r="B21" s="500"/>
      <c r="C21" s="126" t="s">
        <v>17</v>
      </c>
      <c r="D21" s="502"/>
      <c r="E21" s="498"/>
      <c r="F21" s="502"/>
      <c r="G21" s="127" t="s">
        <v>18</v>
      </c>
      <c r="H21" s="127" t="s">
        <v>19</v>
      </c>
      <c r="I21" s="127" t="s">
        <v>20</v>
      </c>
      <c r="J21" s="127" t="s">
        <v>21</v>
      </c>
      <c r="K21" s="14"/>
      <c r="L21" s="15"/>
      <c r="M21" s="14"/>
    </row>
    <row r="22" spans="1:13" ht="16.5" customHeight="1" thickBot="1">
      <c r="A22" s="135"/>
      <c r="B22" s="136" t="s">
        <v>22</v>
      </c>
      <c r="C22" s="137"/>
      <c r="D22" s="138"/>
      <c r="E22" s="139"/>
      <c r="F22" s="138"/>
      <c r="G22" s="138"/>
      <c r="H22" s="138"/>
      <c r="I22" s="138"/>
      <c r="J22" s="140"/>
      <c r="K22" s="14"/>
      <c r="L22" s="15"/>
      <c r="M22" s="14"/>
    </row>
    <row r="23" spans="1:13" ht="16.5" customHeight="1">
      <c r="A23" s="128"/>
      <c r="B23" s="128" t="s">
        <v>23</v>
      </c>
      <c r="C23" s="129">
        <v>25</v>
      </c>
      <c r="D23" s="130">
        <v>1.59</v>
      </c>
      <c r="E23" s="131">
        <v>30</v>
      </c>
      <c r="F23" s="130">
        <f>D23*E23%+D23</f>
        <v>2.067</v>
      </c>
      <c r="G23" s="130">
        <v>0.19</v>
      </c>
      <c r="H23" s="130">
        <v>0.02</v>
      </c>
      <c r="I23" s="130">
        <v>0.52</v>
      </c>
      <c r="J23" s="130">
        <v>3.04</v>
      </c>
      <c r="K23" s="14"/>
      <c r="L23" s="15"/>
      <c r="M23" s="14"/>
    </row>
    <row r="24" spans="1:13" ht="16.5" customHeight="1">
      <c r="A24" s="104" t="s">
        <v>24</v>
      </c>
      <c r="B24" s="104" t="s">
        <v>25</v>
      </c>
      <c r="C24" s="105" t="s">
        <v>59</v>
      </c>
      <c r="D24" s="106">
        <v>20.21</v>
      </c>
      <c r="E24" s="107">
        <v>30</v>
      </c>
      <c r="F24" s="106">
        <f>D24*E24%+D24</f>
        <v>26.273</v>
      </c>
      <c r="G24" s="106">
        <v>8.835999999999999</v>
      </c>
      <c r="H24" s="106">
        <v>19.2412</v>
      </c>
      <c r="I24" s="106">
        <v>0.060515</v>
      </c>
      <c r="J24" s="106">
        <v>208.75686</v>
      </c>
      <c r="K24" s="14"/>
      <c r="L24" s="15"/>
      <c r="M24" s="14"/>
    </row>
    <row r="25" spans="1:13" ht="16.5" customHeight="1">
      <c r="A25" s="104" t="s">
        <v>27</v>
      </c>
      <c r="B25" s="104" t="s">
        <v>28</v>
      </c>
      <c r="C25" s="108" t="s">
        <v>29</v>
      </c>
      <c r="D25" s="106">
        <v>1.77</v>
      </c>
      <c r="E25" s="107">
        <v>30</v>
      </c>
      <c r="F25" s="106">
        <f>D25*E25%+D25</f>
        <v>2.301</v>
      </c>
      <c r="G25" s="106">
        <v>5.162019399999999</v>
      </c>
      <c r="H25" s="106">
        <v>3.9321391999999995</v>
      </c>
      <c r="I25" s="106">
        <v>31.76440995</v>
      </c>
      <c r="J25" s="106">
        <v>183.09497019999998</v>
      </c>
      <c r="K25" s="14"/>
      <c r="L25" s="15"/>
      <c r="M25" s="14"/>
    </row>
    <row r="26" spans="1:13" ht="16.5" customHeight="1">
      <c r="A26" s="109"/>
      <c r="B26" s="109" t="s">
        <v>30</v>
      </c>
      <c r="C26" s="110">
        <v>30</v>
      </c>
      <c r="D26" s="111">
        <v>1.61</v>
      </c>
      <c r="E26" s="110">
        <v>30</v>
      </c>
      <c r="F26" s="106">
        <f>D26*E26%+D26</f>
        <v>2.093</v>
      </c>
      <c r="G26" s="111">
        <v>3.102</v>
      </c>
      <c r="H26" s="111">
        <v>1.1219999999999999</v>
      </c>
      <c r="I26" s="111">
        <v>9.03175</v>
      </c>
      <c r="J26" s="111">
        <v>58.633</v>
      </c>
      <c r="K26" s="14"/>
      <c r="L26" s="15"/>
      <c r="M26" s="14"/>
    </row>
    <row r="27" spans="1:10" ht="16.5" customHeight="1">
      <c r="A27" s="109" t="s">
        <v>203</v>
      </c>
      <c r="B27" s="109" t="s">
        <v>32</v>
      </c>
      <c r="C27" s="112">
        <v>200</v>
      </c>
      <c r="D27" s="111">
        <v>6.08</v>
      </c>
      <c r="E27" s="110">
        <v>30</v>
      </c>
      <c r="F27" s="106">
        <f>D27*E27%+D27</f>
        <v>7.904</v>
      </c>
      <c r="G27" s="111">
        <v>4.85792</v>
      </c>
      <c r="H27" s="111">
        <v>4.84</v>
      </c>
      <c r="I27" s="111">
        <v>25.93136</v>
      </c>
      <c r="J27" s="111">
        <v>166.71712000000002</v>
      </c>
    </row>
    <row r="28" spans="1:13" ht="16.5" customHeight="1" thickBot="1">
      <c r="A28" s="132"/>
      <c r="B28" s="132" t="s">
        <v>226</v>
      </c>
      <c r="C28" s="132"/>
      <c r="D28" s="133">
        <f>SUM(D23:D27)</f>
        <v>31.259999999999998</v>
      </c>
      <c r="E28" s="133"/>
      <c r="F28" s="133">
        <f>SUM(F23:F27)</f>
        <v>40.63799999999999</v>
      </c>
      <c r="G28" s="133">
        <f>SUM(G23:G27)</f>
        <v>22.1479394</v>
      </c>
      <c r="H28" s="133">
        <f>SUM(H23:H27)</f>
        <v>29.155339199999997</v>
      </c>
      <c r="I28" s="133">
        <f>SUM(I23:I27)</f>
        <v>67.30803495</v>
      </c>
      <c r="J28" s="133">
        <f>SUM(J23:J27)</f>
        <v>620.2419502</v>
      </c>
      <c r="K28" s="29">
        <f>J28*M28/L29</f>
        <v>26.393274476595746</v>
      </c>
      <c r="L28" s="15"/>
      <c r="M28" s="14">
        <v>100</v>
      </c>
    </row>
    <row r="29" spans="1:13" ht="16.5" customHeight="1" thickBot="1">
      <c r="A29" s="135"/>
      <c r="B29" s="136" t="s">
        <v>33</v>
      </c>
      <c r="C29" s="137"/>
      <c r="D29" s="138"/>
      <c r="E29" s="139"/>
      <c r="F29" s="138"/>
      <c r="G29" s="138"/>
      <c r="H29" s="138"/>
      <c r="I29" s="138"/>
      <c r="J29" s="140"/>
      <c r="K29" s="14"/>
      <c r="L29" s="15">
        <v>2350</v>
      </c>
      <c r="M29" s="14"/>
    </row>
    <row r="30" spans="1:13" ht="16.5" customHeight="1">
      <c r="A30" s="134"/>
      <c r="B30" s="134" t="s">
        <v>302</v>
      </c>
      <c r="C30" s="129">
        <v>100</v>
      </c>
      <c r="D30" s="130">
        <v>4.85</v>
      </c>
      <c r="E30" s="131">
        <v>30</v>
      </c>
      <c r="F30" s="130">
        <v>6.67</v>
      </c>
      <c r="G30" s="130">
        <v>0.517</v>
      </c>
      <c r="H30" s="130">
        <v>0.08800000000000001</v>
      </c>
      <c r="I30" s="130">
        <v>2.093</v>
      </c>
      <c r="J30" s="130">
        <v>11.231999999999998</v>
      </c>
      <c r="K30" s="14"/>
      <c r="L30" s="15"/>
      <c r="M30" s="14"/>
    </row>
    <row r="31" spans="1:13" ht="16.5" customHeight="1">
      <c r="A31" s="109" t="s">
        <v>34</v>
      </c>
      <c r="B31" s="109" t="s">
        <v>35</v>
      </c>
      <c r="C31" s="115" t="s">
        <v>36</v>
      </c>
      <c r="D31" s="111">
        <v>4.61</v>
      </c>
      <c r="E31" s="110">
        <v>30</v>
      </c>
      <c r="F31" s="106">
        <f>D31*E31%+D31</f>
        <v>5.993</v>
      </c>
      <c r="G31" s="111">
        <v>2.26</v>
      </c>
      <c r="H31" s="111">
        <v>6.06</v>
      </c>
      <c r="I31" s="111">
        <v>7.26</v>
      </c>
      <c r="J31" s="111">
        <v>91.35</v>
      </c>
      <c r="K31" s="14"/>
      <c r="L31" s="15"/>
      <c r="M31" s="14"/>
    </row>
    <row r="32" spans="1:13" ht="16.5" customHeight="1">
      <c r="A32" s="116" t="s">
        <v>37</v>
      </c>
      <c r="B32" s="116" t="s">
        <v>38</v>
      </c>
      <c r="C32" s="117">
        <v>250</v>
      </c>
      <c r="D32" s="118">
        <v>29.35</v>
      </c>
      <c r="E32" s="119">
        <v>30</v>
      </c>
      <c r="F32" s="106">
        <f>D32*E32%+D32</f>
        <v>38.155</v>
      </c>
      <c r="G32" s="106">
        <v>17.45</v>
      </c>
      <c r="H32" s="106">
        <v>15.41</v>
      </c>
      <c r="I32" s="106">
        <v>26.5</v>
      </c>
      <c r="J32" s="106">
        <v>302.5</v>
      </c>
      <c r="K32" s="14"/>
      <c r="L32" s="15"/>
      <c r="M32" s="14"/>
    </row>
    <row r="33" spans="1:13" ht="16.5" customHeight="1">
      <c r="A33" s="109"/>
      <c r="B33" s="109" t="s">
        <v>39</v>
      </c>
      <c r="C33" s="120" t="s">
        <v>40</v>
      </c>
      <c r="D33" s="111">
        <v>2.02</v>
      </c>
      <c r="E33" s="110">
        <v>30</v>
      </c>
      <c r="F33" s="106">
        <f>D33*E33%+D33</f>
        <v>2.626</v>
      </c>
      <c r="G33" s="111">
        <v>3.2</v>
      </c>
      <c r="H33" s="111">
        <v>0.32</v>
      </c>
      <c r="I33" s="111">
        <v>27.46</v>
      </c>
      <c r="J33" s="111">
        <v>74.3</v>
      </c>
      <c r="K33" s="14"/>
      <c r="L33" s="15"/>
      <c r="M33" s="14"/>
    </row>
    <row r="34" spans="1:13" ht="16.5" customHeight="1">
      <c r="A34" s="109" t="s">
        <v>41</v>
      </c>
      <c r="B34" s="109" t="s">
        <v>42</v>
      </c>
      <c r="C34" s="112">
        <v>200</v>
      </c>
      <c r="D34" s="111">
        <v>4.27</v>
      </c>
      <c r="E34" s="110">
        <v>30</v>
      </c>
      <c r="F34" s="106">
        <f>D34*E34%+D34</f>
        <v>5.550999999999999</v>
      </c>
      <c r="G34" s="111">
        <v>0.2</v>
      </c>
      <c r="H34" s="111">
        <v>0</v>
      </c>
      <c r="I34" s="111">
        <v>35.6</v>
      </c>
      <c r="J34" s="111">
        <v>140</v>
      </c>
      <c r="K34" s="14"/>
      <c r="L34" s="15"/>
      <c r="M34" s="14"/>
    </row>
    <row r="35" spans="1:13" ht="16.5" customHeight="1">
      <c r="A35" s="121"/>
      <c r="B35" s="113" t="s">
        <v>226</v>
      </c>
      <c r="C35" s="122"/>
      <c r="D35" s="103">
        <f>SUM(D30:D34)</f>
        <v>45.10000000000001</v>
      </c>
      <c r="E35" s="103"/>
      <c r="F35" s="103">
        <f>SUM(F30:F34)</f>
        <v>58.995</v>
      </c>
      <c r="G35" s="103">
        <f>SUM(G30:G34)</f>
        <v>23.627</v>
      </c>
      <c r="H35" s="103">
        <f>SUM(H30:H34)</f>
        <v>21.878</v>
      </c>
      <c r="I35" s="103">
        <f>SUM(I30:I34)</f>
        <v>98.91300000000001</v>
      </c>
      <c r="J35" s="103">
        <f>SUM(J30:J34)</f>
        <v>619.3820000000001</v>
      </c>
      <c r="K35" s="29">
        <f>J35*M28/L29</f>
        <v>26.35668085106383</v>
      </c>
      <c r="L35" s="15"/>
      <c r="M35" s="14"/>
    </row>
    <row r="36" spans="1:13" ht="16.5" customHeight="1" thickBot="1">
      <c r="A36" s="123"/>
      <c r="B36" s="123" t="s">
        <v>236</v>
      </c>
      <c r="C36" s="123"/>
      <c r="D36" s="124">
        <f>D35+D28</f>
        <v>76.36000000000001</v>
      </c>
      <c r="E36" s="124"/>
      <c r="F36" s="124">
        <f>F28+F35</f>
        <v>99.63299999999998</v>
      </c>
      <c r="G36" s="125">
        <f>G28+G35</f>
        <v>45.774939399999994</v>
      </c>
      <c r="H36" s="125">
        <f>H28+H35</f>
        <v>51.0333392</v>
      </c>
      <c r="I36" s="125">
        <f>I28+I35</f>
        <v>166.22103495000002</v>
      </c>
      <c r="J36" s="125">
        <f>J28+J35</f>
        <v>1239.6239502</v>
      </c>
      <c r="K36" s="29">
        <f>J36*M28/L29</f>
        <v>52.74995532765958</v>
      </c>
      <c r="L36" s="15"/>
      <c r="M36" s="14"/>
    </row>
    <row r="37" spans="2:13" ht="16.5" customHeight="1">
      <c r="B37" s="10"/>
      <c r="C37" s="7"/>
      <c r="D37" s="7"/>
      <c r="E37" s="8"/>
      <c r="F37" s="9"/>
      <c r="G37" s="34"/>
      <c r="H37" s="35"/>
      <c r="I37" s="35"/>
      <c r="J37" s="13"/>
      <c r="K37" s="14"/>
      <c r="L37" s="15"/>
      <c r="M37" s="14"/>
    </row>
    <row r="38" spans="2:13" ht="16.5" customHeight="1">
      <c r="B38" s="10"/>
      <c r="C38" s="7"/>
      <c r="D38" s="7"/>
      <c r="E38" s="8"/>
      <c r="F38" s="9"/>
      <c r="G38" s="7"/>
      <c r="H38" s="36"/>
      <c r="I38" s="36"/>
      <c r="J38" s="13"/>
      <c r="K38" s="14"/>
      <c r="L38" s="15"/>
      <c r="M38" s="14"/>
    </row>
    <row r="39" spans="2:13" ht="16.5" customHeight="1">
      <c r="B39" s="10"/>
      <c r="C39" s="7"/>
      <c r="D39" s="7"/>
      <c r="E39" s="8"/>
      <c r="F39" s="9"/>
      <c r="G39" s="7"/>
      <c r="H39" s="36"/>
      <c r="I39" s="36"/>
      <c r="J39" s="13"/>
      <c r="K39" s="14"/>
      <c r="L39" s="15"/>
      <c r="M39" s="14"/>
    </row>
    <row r="40" spans="2:13" ht="16.5" customHeight="1">
      <c r="B40" s="10"/>
      <c r="C40" s="7"/>
      <c r="D40" s="7"/>
      <c r="E40" s="8"/>
      <c r="F40" s="9"/>
      <c r="G40" s="7"/>
      <c r="H40" s="36"/>
      <c r="I40" s="36"/>
      <c r="J40" s="13"/>
      <c r="K40" s="14"/>
      <c r="L40" s="15"/>
      <c r="M40" s="14"/>
    </row>
    <row r="41" spans="2:13" ht="16.5" customHeight="1">
      <c r="B41" s="10"/>
      <c r="C41" s="7"/>
      <c r="D41" s="7"/>
      <c r="E41" s="8"/>
      <c r="F41" s="9"/>
      <c r="G41" s="7"/>
      <c r="H41" s="36"/>
      <c r="I41" s="36"/>
      <c r="J41" s="13"/>
      <c r="K41" s="14"/>
      <c r="L41" s="15"/>
      <c r="M41" s="14"/>
    </row>
    <row r="42" spans="2:13" ht="16.5" customHeight="1">
      <c r="B42" s="10"/>
      <c r="C42" s="7"/>
      <c r="D42" s="7"/>
      <c r="E42" s="8"/>
      <c r="F42" s="9"/>
      <c r="G42" s="7"/>
      <c r="H42" s="36"/>
      <c r="I42" s="36"/>
      <c r="J42" s="13"/>
      <c r="K42" s="14"/>
      <c r="L42" s="15"/>
      <c r="M42" s="14"/>
    </row>
    <row r="43" spans="2:13" ht="16.5" customHeight="1">
      <c r="B43" s="10"/>
      <c r="C43" s="7"/>
      <c r="D43" s="7"/>
      <c r="E43" s="8"/>
      <c r="F43" s="9"/>
      <c r="G43" s="7"/>
      <c r="H43" s="36"/>
      <c r="I43" s="36"/>
      <c r="J43" s="13"/>
      <c r="K43" s="14"/>
      <c r="L43" s="15"/>
      <c r="M43" s="14"/>
    </row>
    <row r="44" spans="2:13" ht="16.5" customHeight="1">
      <c r="B44" s="10"/>
      <c r="C44" s="7"/>
      <c r="D44" s="7"/>
      <c r="E44" s="8"/>
      <c r="F44" s="9"/>
      <c r="G44" s="7"/>
      <c r="H44" s="36"/>
      <c r="I44" s="36"/>
      <c r="J44" s="13"/>
      <c r="K44" s="14"/>
      <c r="L44" s="15"/>
      <c r="M44" s="14"/>
    </row>
    <row r="45" spans="2:13" ht="16.5" customHeight="1">
      <c r="B45" s="16" t="s">
        <v>45</v>
      </c>
      <c r="C45" s="7"/>
      <c r="D45" s="7"/>
      <c r="E45" s="8"/>
      <c r="F45" s="9"/>
      <c r="G45" s="7"/>
      <c r="H45" s="7"/>
      <c r="I45" s="7"/>
      <c r="J45" s="13"/>
      <c r="K45" s="14"/>
      <c r="L45" s="15"/>
      <c r="M45" s="14"/>
    </row>
    <row r="46" spans="2:13" ht="16.5" customHeight="1">
      <c r="B46" s="16" t="s">
        <v>46</v>
      </c>
      <c r="C46" s="7"/>
      <c r="D46" s="7"/>
      <c r="E46" s="8"/>
      <c r="F46" s="9"/>
      <c r="G46" s="7"/>
      <c r="H46" s="7"/>
      <c r="I46" s="7"/>
      <c r="J46" s="13"/>
      <c r="K46" s="14"/>
      <c r="L46" s="15"/>
      <c r="M46" s="14"/>
    </row>
    <row r="47" spans="2:13" ht="16.5" customHeight="1">
      <c r="B47" s="16" t="s">
        <v>211</v>
      </c>
      <c r="C47" s="37"/>
      <c r="D47" s="37"/>
      <c r="E47" s="37"/>
      <c r="F47" s="38"/>
      <c r="G47" s="39"/>
      <c r="H47" s="39"/>
      <c r="I47" s="39"/>
      <c r="J47" s="40"/>
      <c r="K47" s="14"/>
      <c r="L47" s="15"/>
      <c r="M47" s="14"/>
    </row>
    <row r="48" spans="2:13" ht="16.5" customHeight="1">
      <c r="B48" s="19"/>
      <c r="K48" s="14"/>
      <c r="L48" s="15"/>
      <c r="M48" s="14"/>
    </row>
    <row r="49" spans="11:13" ht="16.5" customHeight="1">
      <c r="K49" s="29"/>
      <c r="L49" s="15"/>
      <c r="M49" s="14"/>
    </row>
    <row r="50" spans="11:13" ht="16.5" customHeight="1">
      <c r="K50" s="29"/>
      <c r="L50" s="15"/>
      <c r="M50" s="14"/>
    </row>
    <row r="51" spans="2:13" ht="16.5" customHeight="1">
      <c r="B51" s="10"/>
      <c r="C51" s="7"/>
      <c r="D51" s="7"/>
      <c r="E51" s="8"/>
      <c r="F51" s="9"/>
      <c r="G51" s="34"/>
      <c r="H51" s="35"/>
      <c r="I51" s="35"/>
      <c r="J51" s="13"/>
      <c r="K51" s="14"/>
      <c r="L51" s="15"/>
      <c r="M51" s="14"/>
    </row>
    <row r="52" spans="2:13" ht="16.5" customHeight="1">
      <c r="B52" s="10"/>
      <c r="C52" s="7"/>
      <c r="D52" s="7"/>
      <c r="E52" s="8"/>
      <c r="F52" s="9"/>
      <c r="G52" s="34"/>
      <c r="H52" s="35"/>
      <c r="I52" s="35"/>
      <c r="J52" s="13"/>
      <c r="K52" s="14"/>
      <c r="L52" s="15"/>
      <c r="M52" s="14"/>
    </row>
    <row r="53" spans="2:13" ht="16.5" customHeight="1" thickBot="1">
      <c r="B53" s="10"/>
      <c r="C53" s="7"/>
      <c r="D53" s="7"/>
      <c r="E53" s="8"/>
      <c r="F53" s="9"/>
      <c r="G53" s="34"/>
      <c r="H53" s="35"/>
      <c r="I53" s="35"/>
      <c r="J53" s="13"/>
      <c r="K53" s="14"/>
      <c r="L53" s="15"/>
      <c r="M53" s="14"/>
    </row>
    <row r="54" spans="1:13" ht="16.5" customHeight="1" thickBot="1">
      <c r="A54" s="484"/>
      <c r="B54" s="484" t="s">
        <v>11</v>
      </c>
      <c r="C54" s="21" t="s">
        <v>12</v>
      </c>
      <c r="D54" s="489" t="s">
        <v>13</v>
      </c>
      <c r="E54" s="491" t="s">
        <v>14</v>
      </c>
      <c r="F54" s="489" t="s">
        <v>200</v>
      </c>
      <c r="G54" s="493" t="s">
        <v>15</v>
      </c>
      <c r="H54" s="494"/>
      <c r="I54" s="495"/>
      <c r="J54" s="21" t="s">
        <v>16</v>
      </c>
      <c r="K54" s="14"/>
      <c r="L54" s="15"/>
      <c r="M54" s="14"/>
    </row>
    <row r="55" spans="1:13" ht="15.75" thickBot="1">
      <c r="A55" s="485"/>
      <c r="B55" s="485"/>
      <c r="C55" s="23" t="s">
        <v>17</v>
      </c>
      <c r="D55" s="490"/>
      <c r="E55" s="492"/>
      <c r="F55" s="490"/>
      <c r="G55" s="23" t="s">
        <v>18</v>
      </c>
      <c r="H55" s="23" t="s">
        <v>19</v>
      </c>
      <c r="I55" s="23" t="s">
        <v>20</v>
      </c>
      <c r="J55" s="23" t="s">
        <v>21</v>
      </c>
      <c r="K55" s="14"/>
      <c r="L55" s="15"/>
      <c r="M55" s="14"/>
    </row>
    <row r="56" spans="1:13" ht="16.5" customHeight="1" thickBot="1">
      <c r="A56" s="135"/>
      <c r="B56" s="136" t="s">
        <v>22</v>
      </c>
      <c r="C56" s="137"/>
      <c r="D56" s="138"/>
      <c r="E56" s="139"/>
      <c r="F56" s="138"/>
      <c r="G56" s="138"/>
      <c r="H56" s="138"/>
      <c r="I56" s="138"/>
      <c r="J56" s="140"/>
      <c r="K56" s="14"/>
      <c r="L56" s="15"/>
      <c r="M56" s="14"/>
    </row>
    <row r="57" spans="1:13" ht="16.5" customHeight="1">
      <c r="A57" s="153" t="s">
        <v>47</v>
      </c>
      <c r="B57" s="153" t="s">
        <v>48</v>
      </c>
      <c r="C57" s="154" t="s">
        <v>49</v>
      </c>
      <c r="D57" s="155">
        <v>5.77</v>
      </c>
      <c r="E57" s="156">
        <v>30</v>
      </c>
      <c r="F57" s="155">
        <f>D57*E57%+D57</f>
        <v>7.5009999999999994</v>
      </c>
      <c r="G57" s="155">
        <v>7.70142</v>
      </c>
      <c r="H57" s="155">
        <v>8.011519999999999</v>
      </c>
      <c r="I57" s="155">
        <v>33.972029</v>
      </c>
      <c r="J57" s="155">
        <v>238.79747600000002</v>
      </c>
      <c r="K57" s="14"/>
      <c r="L57" s="15"/>
      <c r="M57" s="14"/>
    </row>
    <row r="58" spans="1:13" ht="16.5" customHeight="1">
      <c r="A58" s="116" t="s">
        <v>50</v>
      </c>
      <c r="B58" s="116" t="s">
        <v>171</v>
      </c>
      <c r="C58" s="117" t="s">
        <v>52</v>
      </c>
      <c r="D58" s="118">
        <v>0.68</v>
      </c>
      <c r="E58" s="119">
        <v>30</v>
      </c>
      <c r="F58" s="118">
        <f>D58*E58%+D58</f>
        <v>0.8840000000000001</v>
      </c>
      <c r="G58" s="118">
        <v>0.188</v>
      </c>
      <c r="H58" s="118">
        <v>0.044879999999999996</v>
      </c>
      <c r="I58" s="118">
        <v>13.670020000000001</v>
      </c>
      <c r="J58" s="118">
        <v>55.836000000000006</v>
      </c>
      <c r="K58" s="14"/>
      <c r="L58" s="15"/>
      <c r="M58" s="14"/>
    </row>
    <row r="59" spans="1:13" ht="16.5" customHeight="1">
      <c r="A59" s="116"/>
      <c r="B59" s="116" t="s">
        <v>204</v>
      </c>
      <c r="C59" s="117">
        <v>30</v>
      </c>
      <c r="D59" s="118">
        <v>7.13</v>
      </c>
      <c r="E59" s="119">
        <v>30</v>
      </c>
      <c r="F59" s="118">
        <f>D59*E59%+D59</f>
        <v>9.269</v>
      </c>
      <c r="G59" s="117">
        <v>7.95</v>
      </c>
      <c r="H59" s="118">
        <v>7</v>
      </c>
      <c r="I59" s="118">
        <v>0</v>
      </c>
      <c r="J59" s="117">
        <v>94.77</v>
      </c>
      <c r="K59" s="14"/>
      <c r="L59" s="15"/>
      <c r="M59" s="14"/>
    </row>
    <row r="60" spans="1:13" ht="16.5" customHeight="1">
      <c r="A60" s="116"/>
      <c r="B60" s="116" t="s">
        <v>53</v>
      </c>
      <c r="C60" s="119">
        <v>30</v>
      </c>
      <c r="D60" s="118">
        <v>0.81</v>
      </c>
      <c r="E60" s="119">
        <v>30</v>
      </c>
      <c r="F60" s="118">
        <f>D60*E60%+D60</f>
        <v>1.053</v>
      </c>
      <c r="G60" s="118">
        <v>2.2278000000000002</v>
      </c>
      <c r="H60" s="118">
        <v>0.2112</v>
      </c>
      <c r="I60" s="118">
        <v>13.3224</v>
      </c>
      <c r="J60" s="118">
        <v>64.1016</v>
      </c>
      <c r="K60" s="14"/>
      <c r="L60" s="15"/>
      <c r="M60" s="14"/>
    </row>
    <row r="61" spans="1:13" ht="16.5" customHeight="1">
      <c r="A61" s="116"/>
      <c r="B61" s="116" t="s">
        <v>181</v>
      </c>
      <c r="C61" s="119">
        <v>224</v>
      </c>
      <c r="D61" s="118">
        <v>17.92</v>
      </c>
      <c r="E61" s="119">
        <v>30</v>
      </c>
      <c r="F61" s="118">
        <f>D61*E61%+D61</f>
        <v>23.296000000000003</v>
      </c>
      <c r="G61" s="118">
        <v>0.84</v>
      </c>
      <c r="H61" s="118">
        <v>0.59</v>
      </c>
      <c r="I61" s="118">
        <v>21</v>
      </c>
      <c r="J61" s="118">
        <v>92.67</v>
      </c>
      <c r="K61" s="14"/>
      <c r="L61" s="15"/>
      <c r="M61" s="14"/>
    </row>
    <row r="62" spans="1:13" ht="16.5" customHeight="1" thickBot="1">
      <c r="A62" s="123"/>
      <c r="B62" s="123" t="s">
        <v>226</v>
      </c>
      <c r="C62" s="123"/>
      <c r="D62" s="157">
        <f>SUM(D57:D61)</f>
        <v>32.31</v>
      </c>
      <c r="E62" s="157"/>
      <c r="F62" s="157">
        <f>SUM(F57:F61)</f>
        <v>42.003</v>
      </c>
      <c r="G62" s="157">
        <f>SUM(G57:G61)</f>
        <v>18.90722</v>
      </c>
      <c r="H62" s="157">
        <f>SUM(H57:H61)</f>
        <v>15.857599999999998</v>
      </c>
      <c r="I62" s="157">
        <f>SUM(I57:I61)</f>
        <v>81.964449</v>
      </c>
      <c r="J62" s="157">
        <f>SUM(J57:J61)</f>
        <v>546.175076</v>
      </c>
      <c r="K62" s="29">
        <f>J62*M62/L63</f>
        <v>23.24149259574468</v>
      </c>
      <c r="L62" s="15"/>
      <c r="M62" s="14">
        <v>100</v>
      </c>
    </row>
    <row r="63" spans="1:13" ht="16.5" customHeight="1" thickBot="1">
      <c r="A63" s="135"/>
      <c r="B63" s="136" t="s">
        <v>33</v>
      </c>
      <c r="C63" s="137"/>
      <c r="D63" s="138">
        <f>SUM(D57:D61)</f>
        <v>32.31</v>
      </c>
      <c r="E63" s="139"/>
      <c r="F63" s="138"/>
      <c r="G63" s="138"/>
      <c r="H63" s="138"/>
      <c r="I63" s="138"/>
      <c r="J63" s="140"/>
      <c r="K63" s="14"/>
      <c r="L63" s="15">
        <v>2350</v>
      </c>
      <c r="M63" s="14"/>
    </row>
    <row r="64" spans="1:13" ht="16.5" customHeight="1">
      <c r="A64" s="153" t="s">
        <v>54</v>
      </c>
      <c r="B64" s="153" t="s">
        <v>55</v>
      </c>
      <c r="C64" s="156">
        <v>100</v>
      </c>
      <c r="D64" s="155">
        <v>4.72</v>
      </c>
      <c r="E64" s="156">
        <v>30</v>
      </c>
      <c r="F64" s="155">
        <f aca="true" t="shared" si="0" ref="F64:F69">D64*E64%+D64</f>
        <v>6.135999999999999</v>
      </c>
      <c r="G64" s="155">
        <v>1.4</v>
      </c>
      <c r="H64" s="155">
        <v>10.1</v>
      </c>
      <c r="I64" s="155">
        <v>6.8</v>
      </c>
      <c r="J64" s="155">
        <v>124</v>
      </c>
      <c r="K64" s="14"/>
      <c r="L64" s="15"/>
      <c r="M64" s="14"/>
    </row>
    <row r="65" spans="1:13" ht="16.5" customHeight="1">
      <c r="A65" s="116" t="s">
        <v>56</v>
      </c>
      <c r="B65" s="116" t="s">
        <v>57</v>
      </c>
      <c r="C65" s="117" t="s">
        <v>36</v>
      </c>
      <c r="D65" s="118">
        <v>14.67</v>
      </c>
      <c r="E65" s="119">
        <v>30</v>
      </c>
      <c r="F65" s="118">
        <f t="shared" si="0"/>
        <v>19.070999999999998</v>
      </c>
      <c r="G65" s="118">
        <v>6.29</v>
      </c>
      <c r="H65" s="118">
        <v>8.32</v>
      </c>
      <c r="I65" s="118">
        <v>9.18</v>
      </c>
      <c r="J65" s="118">
        <v>161.08</v>
      </c>
      <c r="K65" s="14"/>
      <c r="L65" s="15"/>
      <c r="M65" s="14"/>
    </row>
    <row r="66" spans="1:13" ht="16.5" customHeight="1">
      <c r="A66" s="116" t="s">
        <v>58</v>
      </c>
      <c r="B66" s="116" t="s">
        <v>205</v>
      </c>
      <c r="C66" s="117" t="s">
        <v>26</v>
      </c>
      <c r="D66" s="118">
        <v>8.74</v>
      </c>
      <c r="E66" s="119">
        <v>30</v>
      </c>
      <c r="F66" s="118">
        <f t="shared" si="0"/>
        <v>11.362</v>
      </c>
      <c r="G66" s="118">
        <v>9.75</v>
      </c>
      <c r="H66" s="118">
        <v>5.8</v>
      </c>
      <c r="I66" s="118">
        <v>15.2</v>
      </c>
      <c r="J66" s="118">
        <v>196</v>
      </c>
      <c r="K66" s="14"/>
      <c r="L66" s="15"/>
      <c r="M66" s="14"/>
    </row>
    <row r="67" spans="1:13" ht="16.5" customHeight="1">
      <c r="A67" s="116" t="s">
        <v>60</v>
      </c>
      <c r="B67" s="116" t="s">
        <v>61</v>
      </c>
      <c r="C67" s="117">
        <v>150</v>
      </c>
      <c r="D67" s="118">
        <v>2.47</v>
      </c>
      <c r="E67" s="119">
        <v>30</v>
      </c>
      <c r="F67" s="118">
        <f t="shared" si="0"/>
        <v>3.2110000000000003</v>
      </c>
      <c r="G67" s="118">
        <v>3.75</v>
      </c>
      <c r="H67" s="118">
        <v>6.15</v>
      </c>
      <c r="I67" s="118">
        <v>38.55</v>
      </c>
      <c r="J67" s="118">
        <v>228</v>
      </c>
      <c r="K67" s="14"/>
      <c r="L67" s="15"/>
      <c r="M67" s="14"/>
    </row>
    <row r="68" spans="1:13" ht="16.5" customHeight="1">
      <c r="A68" s="116"/>
      <c r="B68" s="116" t="s">
        <v>62</v>
      </c>
      <c r="C68" s="158" t="s">
        <v>40</v>
      </c>
      <c r="D68" s="118">
        <v>1.45</v>
      </c>
      <c r="E68" s="119">
        <v>30</v>
      </c>
      <c r="F68" s="118">
        <f t="shared" si="0"/>
        <v>1.885</v>
      </c>
      <c r="G68" s="118">
        <v>3.4075</v>
      </c>
      <c r="H68" s="118">
        <v>0.44</v>
      </c>
      <c r="I68" s="118">
        <v>19.11</v>
      </c>
      <c r="J68" s="118">
        <v>94.02999999999999</v>
      </c>
      <c r="K68" s="14"/>
      <c r="L68" s="15"/>
      <c r="M68" s="14"/>
    </row>
    <row r="69" spans="1:13" ht="16.5" customHeight="1">
      <c r="A69" s="109" t="s">
        <v>207</v>
      </c>
      <c r="B69" s="109" t="s">
        <v>83</v>
      </c>
      <c r="C69" s="115">
        <v>200</v>
      </c>
      <c r="D69" s="111">
        <v>5.04</v>
      </c>
      <c r="E69" s="110">
        <v>30</v>
      </c>
      <c r="F69" s="106">
        <f t="shared" si="0"/>
        <v>6.552</v>
      </c>
      <c r="G69" s="111">
        <v>2.5</v>
      </c>
      <c r="H69" s="111">
        <v>3.6</v>
      </c>
      <c r="I69" s="111">
        <v>28.7</v>
      </c>
      <c r="J69" s="111">
        <v>152</v>
      </c>
      <c r="K69" s="14"/>
      <c r="L69" s="15"/>
      <c r="M69" s="14"/>
    </row>
    <row r="70" spans="1:13" ht="16.5" customHeight="1" thickBot="1">
      <c r="A70" s="160"/>
      <c r="B70" s="160" t="s">
        <v>157</v>
      </c>
      <c r="C70" s="161">
        <v>188</v>
      </c>
      <c r="D70" s="162">
        <v>15.04</v>
      </c>
      <c r="E70" s="163">
        <v>30</v>
      </c>
      <c r="F70" s="162">
        <f>D70*E70%+D70</f>
        <v>19.552</v>
      </c>
      <c r="G70" s="162">
        <v>1.2</v>
      </c>
      <c r="H70" s="162">
        <v>0.32</v>
      </c>
      <c r="I70" s="162">
        <v>10.5</v>
      </c>
      <c r="J70" s="162">
        <v>39.04</v>
      </c>
      <c r="K70" s="14"/>
      <c r="L70" s="15"/>
      <c r="M70" s="14"/>
    </row>
    <row r="71" spans="1:13" ht="15.75" customHeight="1" thickBot="1">
      <c r="A71" s="31"/>
      <c r="B71" s="27" t="s">
        <v>226</v>
      </c>
      <c r="C71" s="32"/>
      <c r="D71" s="24">
        <f>SUM(D64:D70)</f>
        <v>52.13</v>
      </c>
      <c r="E71" s="24"/>
      <c r="F71" s="24">
        <f>SUM(F64:F70)</f>
        <v>67.76899999999999</v>
      </c>
      <c r="G71" s="24">
        <f>SUM(G64:G70)</f>
        <v>28.297499999999996</v>
      </c>
      <c r="H71" s="24">
        <f>SUM(H64:H70)</f>
        <v>34.730000000000004</v>
      </c>
      <c r="I71" s="24">
        <f>SUM(I64:I70)</f>
        <v>128.04</v>
      </c>
      <c r="J71" s="24">
        <f>SUM(J64:J70)</f>
        <v>994.15</v>
      </c>
      <c r="K71" s="29">
        <f>J71*M71/L63</f>
        <v>42.304255319148936</v>
      </c>
      <c r="M71" s="6">
        <v>100</v>
      </c>
    </row>
    <row r="72" spans="1:13" ht="16.5" customHeight="1" thickBot="1">
      <c r="A72" s="26"/>
      <c r="B72" s="26" t="s">
        <v>235</v>
      </c>
      <c r="C72" s="27"/>
      <c r="D72" s="33">
        <f>D71+D62</f>
        <v>84.44</v>
      </c>
      <c r="E72" s="33"/>
      <c r="F72" s="33">
        <f>F71+F62</f>
        <v>109.77199999999999</v>
      </c>
      <c r="G72" s="33">
        <f>G71+G62</f>
        <v>47.204719999999995</v>
      </c>
      <c r="H72" s="33">
        <f>H71+H62</f>
        <v>50.5876</v>
      </c>
      <c r="I72" s="33">
        <f>I71+I62</f>
        <v>210.004449</v>
      </c>
      <c r="J72" s="33">
        <f>J71+J62</f>
        <v>1540.325076</v>
      </c>
      <c r="K72" s="14"/>
      <c r="L72" s="15"/>
      <c r="M72" s="14"/>
    </row>
    <row r="73" spans="11:13" ht="16.5" customHeight="1">
      <c r="K73" s="14"/>
      <c r="L73" s="15"/>
      <c r="M73" s="14"/>
    </row>
    <row r="74" spans="2:13" ht="16.5" customHeight="1">
      <c r="B74" s="10"/>
      <c r="C74" s="7"/>
      <c r="D74" s="7"/>
      <c r="E74" s="8"/>
      <c r="F74" s="9"/>
      <c r="G74" s="7"/>
      <c r="H74" s="7"/>
      <c r="I74" s="7"/>
      <c r="J74" s="13"/>
      <c r="K74" s="14"/>
      <c r="L74" s="15"/>
      <c r="M74" s="14"/>
    </row>
    <row r="75" spans="2:13" ht="16.5" customHeight="1">
      <c r="B75" s="10"/>
      <c r="C75" s="7"/>
      <c r="D75" s="7"/>
      <c r="E75" s="8"/>
      <c r="F75" s="9"/>
      <c r="G75" s="7"/>
      <c r="H75" s="7"/>
      <c r="I75" s="7"/>
      <c r="J75" s="13"/>
      <c r="K75" s="14"/>
      <c r="L75" s="15"/>
      <c r="M75" s="14"/>
    </row>
    <row r="76" spans="2:13" ht="16.5" customHeight="1">
      <c r="B76" s="10"/>
      <c r="C76" s="7"/>
      <c r="D76" s="7"/>
      <c r="E76" s="8"/>
      <c r="F76" s="9"/>
      <c r="G76" s="7"/>
      <c r="H76" s="7"/>
      <c r="I76" s="7"/>
      <c r="J76" s="13"/>
      <c r="K76" s="14"/>
      <c r="L76" s="15"/>
      <c r="M76" s="14"/>
    </row>
    <row r="77" spans="2:13" ht="16.5" customHeight="1">
      <c r="B77" s="10"/>
      <c r="C77" s="7"/>
      <c r="D77" s="7"/>
      <c r="E77" s="8"/>
      <c r="F77" s="9"/>
      <c r="G77" s="7"/>
      <c r="H77" s="7"/>
      <c r="I77" s="7"/>
      <c r="J77" s="13"/>
      <c r="K77" s="14"/>
      <c r="L77" s="15"/>
      <c r="M77" s="14"/>
    </row>
    <row r="78" spans="2:13" ht="16.5" customHeight="1">
      <c r="B78" s="10"/>
      <c r="C78" s="7"/>
      <c r="D78" s="7"/>
      <c r="E78" s="8"/>
      <c r="F78" s="9"/>
      <c r="G78" s="7"/>
      <c r="H78" s="7"/>
      <c r="I78" s="7"/>
      <c r="J78" s="13"/>
      <c r="K78" s="14"/>
      <c r="L78" s="15"/>
      <c r="M78" s="14"/>
    </row>
    <row r="79" spans="2:13" ht="16.5" customHeight="1">
      <c r="B79" s="10"/>
      <c r="C79" s="7"/>
      <c r="D79" s="7"/>
      <c r="E79" s="8"/>
      <c r="F79" s="9"/>
      <c r="G79" s="7"/>
      <c r="H79" s="7"/>
      <c r="I79" s="7"/>
      <c r="J79" s="13"/>
      <c r="K79" s="14"/>
      <c r="L79" s="15"/>
      <c r="M79" s="14"/>
    </row>
    <row r="80" spans="2:13" ht="16.5" customHeight="1">
      <c r="B80" s="10"/>
      <c r="C80" s="7"/>
      <c r="D80" s="7"/>
      <c r="E80" s="8"/>
      <c r="F80" s="9"/>
      <c r="G80" s="7"/>
      <c r="H80" s="7"/>
      <c r="I80" s="7"/>
      <c r="J80" s="13"/>
      <c r="K80" s="14"/>
      <c r="L80" s="15"/>
      <c r="M80" s="14"/>
    </row>
    <row r="81" spans="2:13" ht="16.5" customHeight="1">
      <c r="B81" s="10"/>
      <c r="C81" s="7"/>
      <c r="D81" s="7"/>
      <c r="E81" s="8"/>
      <c r="F81" s="9"/>
      <c r="G81" s="7"/>
      <c r="H81" s="7"/>
      <c r="I81" s="7"/>
      <c r="J81" s="13"/>
      <c r="K81" s="14"/>
      <c r="L81" s="15"/>
      <c r="M81" s="14"/>
    </row>
    <row r="82" spans="2:13" ht="16.5" customHeight="1">
      <c r="B82" s="10"/>
      <c r="C82" s="7"/>
      <c r="D82" s="7"/>
      <c r="E82" s="8"/>
      <c r="F82" s="9"/>
      <c r="G82" s="7"/>
      <c r="H82" s="7"/>
      <c r="I82" s="7"/>
      <c r="J82" s="13"/>
      <c r="K82" s="14"/>
      <c r="L82" s="15"/>
      <c r="M82" s="14"/>
    </row>
    <row r="83" spans="2:13" ht="16.5" customHeight="1">
      <c r="B83" s="10"/>
      <c r="C83" s="7"/>
      <c r="D83" s="7"/>
      <c r="E83" s="8"/>
      <c r="F83" s="9"/>
      <c r="G83" s="7"/>
      <c r="H83" s="7"/>
      <c r="I83" s="7"/>
      <c r="J83" s="13"/>
      <c r="K83" s="14"/>
      <c r="L83" s="15"/>
      <c r="M83" s="14"/>
    </row>
    <row r="84" spans="2:13" ht="16.5" customHeight="1">
      <c r="B84" s="10"/>
      <c r="C84" s="7"/>
      <c r="D84" s="7"/>
      <c r="E84" s="8"/>
      <c r="F84" s="9"/>
      <c r="G84" s="7"/>
      <c r="H84" s="7"/>
      <c r="I84" s="7"/>
      <c r="J84" s="13"/>
      <c r="K84" s="14"/>
      <c r="L84" s="15"/>
      <c r="M84" s="14"/>
    </row>
    <row r="85" spans="2:13" ht="16.5" customHeight="1">
      <c r="B85" s="16" t="s">
        <v>63</v>
      </c>
      <c r="C85" s="7"/>
      <c r="D85" s="7"/>
      <c r="E85" s="8"/>
      <c r="F85" s="9"/>
      <c r="G85" s="7"/>
      <c r="H85" s="7"/>
      <c r="I85" s="7"/>
      <c r="J85" s="13"/>
      <c r="K85" s="14"/>
      <c r="L85" s="15"/>
      <c r="M85" s="14"/>
    </row>
    <row r="86" spans="2:13" ht="16.5" customHeight="1">
      <c r="B86" s="16" t="s">
        <v>64</v>
      </c>
      <c r="C86" s="7"/>
      <c r="D86" s="7"/>
      <c r="E86" s="8"/>
      <c r="F86" s="9"/>
      <c r="G86" s="7"/>
      <c r="H86" s="7"/>
      <c r="I86" s="7"/>
      <c r="J86" s="13"/>
      <c r="K86" s="14"/>
      <c r="L86" s="15"/>
      <c r="M86" s="14"/>
    </row>
    <row r="87" spans="2:13" ht="16.5" customHeight="1">
      <c r="B87" s="16" t="s">
        <v>211</v>
      </c>
      <c r="C87" s="41"/>
      <c r="D87" s="41"/>
      <c r="E87" s="42"/>
      <c r="F87" s="40"/>
      <c r="G87" s="43"/>
      <c r="H87" s="43"/>
      <c r="I87" s="43"/>
      <c r="J87" s="41"/>
      <c r="K87" s="14"/>
      <c r="L87" s="15"/>
      <c r="M87" s="14"/>
    </row>
    <row r="88" spans="2:13" ht="16.5" customHeight="1">
      <c r="B88" s="19"/>
      <c r="K88" s="14"/>
      <c r="L88" s="15"/>
      <c r="M88" s="14"/>
    </row>
    <row r="89" spans="2:13" ht="16.5" customHeight="1">
      <c r="B89" s="20"/>
      <c r="K89" s="14"/>
      <c r="L89" s="15"/>
      <c r="M89" s="14"/>
    </row>
    <row r="90" spans="2:13" ht="16.5" customHeight="1">
      <c r="B90" s="20"/>
      <c r="K90" s="14"/>
      <c r="L90" s="15"/>
      <c r="M90" s="14"/>
    </row>
    <row r="91" spans="2:13" ht="16.5" customHeight="1" thickBot="1">
      <c r="B91" s="20"/>
      <c r="K91" s="14"/>
      <c r="L91" s="15"/>
      <c r="M91" s="14"/>
    </row>
    <row r="92" spans="1:13" ht="16.5" customHeight="1" thickBot="1">
      <c r="A92" s="484"/>
      <c r="B92" s="484" t="s">
        <v>11</v>
      </c>
      <c r="C92" s="21" t="s">
        <v>12</v>
      </c>
      <c r="D92" s="489" t="s">
        <v>13</v>
      </c>
      <c r="E92" s="491" t="s">
        <v>14</v>
      </c>
      <c r="F92" s="489" t="s">
        <v>200</v>
      </c>
      <c r="G92" s="493" t="s">
        <v>15</v>
      </c>
      <c r="H92" s="494"/>
      <c r="I92" s="495"/>
      <c r="J92" s="21" t="s">
        <v>16</v>
      </c>
      <c r="K92" s="14"/>
      <c r="L92" s="15"/>
      <c r="M92" s="14"/>
    </row>
    <row r="93" spans="1:13" ht="28.5" customHeight="1" thickBot="1">
      <c r="A93" s="485"/>
      <c r="B93" s="485"/>
      <c r="C93" s="23" t="s">
        <v>17</v>
      </c>
      <c r="D93" s="490"/>
      <c r="E93" s="492"/>
      <c r="F93" s="490"/>
      <c r="G93" s="23" t="s">
        <v>18</v>
      </c>
      <c r="H93" s="23" t="s">
        <v>19</v>
      </c>
      <c r="I93" s="23" t="s">
        <v>20</v>
      </c>
      <c r="J93" s="23" t="s">
        <v>21</v>
      </c>
      <c r="K93" s="14"/>
      <c r="L93" s="15"/>
      <c r="M93" s="14"/>
    </row>
    <row r="94" spans="1:13" ht="16.5" customHeight="1" thickBot="1">
      <c r="A94" s="135"/>
      <c r="B94" s="136" t="s">
        <v>22</v>
      </c>
      <c r="C94" s="137"/>
      <c r="D94" s="138"/>
      <c r="E94" s="139"/>
      <c r="F94" s="138"/>
      <c r="G94" s="138"/>
      <c r="H94" s="138"/>
      <c r="I94" s="138"/>
      <c r="J94" s="140"/>
      <c r="K94" s="14"/>
      <c r="L94" s="15"/>
      <c r="M94" s="14"/>
    </row>
    <row r="95" spans="1:13" ht="16.5" customHeight="1">
      <c r="A95" s="153" t="s">
        <v>65</v>
      </c>
      <c r="B95" s="153" t="s">
        <v>66</v>
      </c>
      <c r="C95" s="154" t="s">
        <v>67</v>
      </c>
      <c r="D95" s="155">
        <v>34.94</v>
      </c>
      <c r="E95" s="156">
        <v>30</v>
      </c>
      <c r="F95" s="168">
        <f>D95*E95%+D95</f>
        <v>45.422</v>
      </c>
      <c r="G95" s="155">
        <v>17.757070000000002</v>
      </c>
      <c r="H95" s="155">
        <v>12.47598</v>
      </c>
      <c r="I95" s="155">
        <v>25.680655</v>
      </c>
      <c r="J95" s="155">
        <v>286.03472</v>
      </c>
      <c r="K95" s="14"/>
      <c r="L95" s="15"/>
      <c r="M95" s="14"/>
    </row>
    <row r="96" spans="1:13" ht="16.5" customHeight="1">
      <c r="A96" s="109" t="s">
        <v>203</v>
      </c>
      <c r="B96" s="109" t="s">
        <v>32</v>
      </c>
      <c r="C96" s="112">
        <v>200</v>
      </c>
      <c r="D96" s="111">
        <v>6.08</v>
      </c>
      <c r="E96" s="110">
        <v>30</v>
      </c>
      <c r="F96" s="106">
        <f>D96*E96%+D96</f>
        <v>7.904</v>
      </c>
      <c r="G96" s="111">
        <v>4.85792</v>
      </c>
      <c r="H96" s="111">
        <v>4.84</v>
      </c>
      <c r="I96" s="111">
        <v>25.93136</v>
      </c>
      <c r="J96" s="111">
        <v>166.71712000000002</v>
      </c>
      <c r="K96" s="14"/>
      <c r="L96" s="15"/>
      <c r="M96" s="14"/>
    </row>
    <row r="97" spans="1:13" ht="16.5" customHeight="1">
      <c r="A97" s="116"/>
      <c r="B97" s="116" t="s">
        <v>201</v>
      </c>
      <c r="C97" s="117" t="s">
        <v>202</v>
      </c>
      <c r="D97" s="111">
        <v>4.55</v>
      </c>
      <c r="E97" s="110">
        <v>30</v>
      </c>
      <c r="F97" s="106">
        <f>D97*E97%+D97</f>
        <v>5.915</v>
      </c>
      <c r="G97" s="111">
        <v>4.78</v>
      </c>
      <c r="H97" s="111">
        <v>4.05</v>
      </c>
      <c r="I97" s="111">
        <v>0.25</v>
      </c>
      <c r="J97" s="111">
        <v>56.55</v>
      </c>
      <c r="K97" s="14"/>
      <c r="L97" s="15"/>
      <c r="M97" s="14"/>
    </row>
    <row r="98" spans="1:13" ht="16.5" customHeight="1">
      <c r="A98" s="116"/>
      <c r="B98" s="116" t="s">
        <v>53</v>
      </c>
      <c r="C98" s="119">
        <v>30</v>
      </c>
      <c r="D98" s="118">
        <v>0.81</v>
      </c>
      <c r="E98" s="119">
        <v>30</v>
      </c>
      <c r="F98" s="118">
        <f>D98*E98%+D98</f>
        <v>1.053</v>
      </c>
      <c r="G98" s="118">
        <v>2.2278000000000002</v>
      </c>
      <c r="H98" s="118">
        <v>0.2112</v>
      </c>
      <c r="I98" s="118">
        <v>13.3224</v>
      </c>
      <c r="J98" s="118">
        <v>64.1016</v>
      </c>
      <c r="K98" s="14"/>
      <c r="L98" s="15"/>
      <c r="M98" s="14"/>
    </row>
    <row r="99" spans="1:13" ht="16.5" customHeight="1" thickBot="1">
      <c r="A99" s="123"/>
      <c r="B99" s="123" t="s">
        <v>226</v>
      </c>
      <c r="C99" s="123"/>
      <c r="D99" s="157">
        <f>SUM(D95:D98)</f>
        <v>46.379999999999995</v>
      </c>
      <c r="E99" s="157"/>
      <c r="F99" s="157">
        <f>SUM(F95:F98)</f>
        <v>60.29399999999999</v>
      </c>
      <c r="G99" s="157">
        <f>SUM(G95:G98)</f>
        <v>29.622790000000002</v>
      </c>
      <c r="H99" s="157">
        <f>SUM(H95:H98)</f>
        <v>21.577180000000002</v>
      </c>
      <c r="I99" s="157">
        <f>SUM(I95:I98)</f>
        <v>65.184415</v>
      </c>
      <c r="J99" s="157">
        <f>SUM(J95:J98)</f>
        <v>573.40344</v>
      </c>
      <c r="K99" s="29">
        <f>J99*M99/L100</f>
        <v>24.400146382978726</v>
      </c>
      <c r="L99" s="15"/>
      <c r="M99" s="14">
        <v>100</v>
      </c>
    </row>
    <row r="100" spans="1:13" ht="16.5" customHeight="1" thickBot="1">
      <c r="A100" s="135"/>
      <c r="B100" s="136" t="s">
        <v>33</v>
      </c>
      <c r="C100" s="137"/>
      <c r="D100" s="138"/>
      <c r="E100" s="139"/>
      <c r="F100" s="138"/>
      <c r="G100" s="138"/>
      <c r="H100" s="138"/>
      <c r="I100" s="138"/>
      <c r="J100" s="140"/>
      <c r="K100" s="14"/>
      <c r="L100" s="15">
        <v>2350</v>
      </c>
      <c r="M100" s="14"/>
    </row>
    <row r="101" spans="1:13" ht="16.5" customHeight="1">
      <c r="A101" s="153"/>
      <c r="B101" s="170" t="s">
        <v>294</v>
      </c>
      <c r="C101" s="185">
        <v>25</v>
      </c>
      <c r="D101" s="168">
        <v>2.43</v>
      </c>
      <c r="E101" s="171">
        <v>30</v>
      </c>
      <c r="F101" s="155">
        <f>D101*E101%+D101</f>
        <v>3.1590000000000003</v>
      </c>
      <c r="G101" s="155">
        <v>0.26</v>
      </c>
      <c r="H101" s="155">
        <v>0.04</v>
      </c>
      <c r="I101" s="155">
        <v>1.05</v>
      </c>
      <c r="J101" s="155">
        <v>5.62</v>
      </c>
      <c r="K101" s="14"/>
      <c r="L101" s="15"/>
      <c r="M101" s="14"/>
    </row>
    <row r="102" spans="1:13" ht="16.5" customHeight="1">
      <c r="A102" s="116"/>
      <c r="B102" s="116" t="s">
        <v>288</v>
      </c>
      <c r="C102" s="117" t="s">
        <v>36</v>
      </c>
      <c r="D102" s="118">
        <v>5.5</v>
      </c>
      <c r="E102" s="119">
        <v>30</v>
      </c>
      <c r="F102" s="118">
        <f aca="true" t="shared" si="1" ref="F102:F107">D102*E102%+D102</f>
        <v>7.15</v>
      </c>
      <c r="G102" s="118">
        <v>5.32</v>
      </c>
      <c r="H102" s="118">
        <v>5.32</v>
      </c>
      <c r="I102" s="118">
        <v>27.85</v>
      </c>
      <c r="J102" s="118">
        <v>184</v>
      </c>
      <c r="K102" s="14"/>
      <c r="L102" s="15"/>
      <c r="M102" s="14"/>
    </row>
    <row r="103" spans="1:13" ht="16.5" customHeight="1">
      <c r="A103" s="116" t="s">
        <v>210</v>
      </c>
      <c r="B103" s="116" t="s">
        <v>206</v>
      </c>
      <c r="C103" s="117" t="s">
        <v>169</v>
      </c>
      <c r="D103" s="118">
        <v>19.29</v>
      </c>
      <c r="E103" s="119">
        <v>30</v>
      </c>
      <c r="F103" s="118">
        <f t="shared" si="1"/>
        <v>25.076999999999998</v>
      </c>
      <c r="G103" s="118">
        <v>5.73</v>
      </c>
      <c r="H103" s="118">
        <v>7.73</v>
      </c>
      <c r="I103" s="118">
        <v>6.75</v>
      </c>
      <c r="J103" s="118">
        <v>143.13</v>
      </c>
      <c r="K103" s="44"/>
      <c r="L103" s="15"/>
      <c r="M103" s="14"/>
    </row>
    <row r="104" spans="1:15" ht="16.5" customHeight="1">
      <c r="A104" s="109"/>
      <c r="B104" s="109" t="s">
        <v>91</v>
      </c>
      <c r="C104" s="169">
        <v>150</v>
      </c>
      <c r="D104" s="106">
        <v>2.72</v>
      </c>
      <c r="E104" s="107">
        <v>30</v>
      </c>
      <c r="F104" s="106">
        <f>D104*E104%+D104</f>
        <v>3.5360000000000005</v>
      </c>
      <c r="G104" s="106">
        <v>8.4</v>
      </c>
      <c r="H104" s="106">
        <v>10.8</v>
      </c>
      <c r="I104" s="106">
        <v>41.25</v>
      </c>
      <c r="J104" s="106">
        <v>280.5</v>
      </c>
      <c r="K104" s="45"/>
      <c r="L104" s="46"/>
      <c r="M104" s="45"/>
      <c r="N104" s="47"/>
      <c r="O104" s="47"/>
    </row>
    <row r="105" spans="1:13" ht="16.5" customHeight="1">
      <c r="A105" s="116"/>
      <c r="B105" s="116" t="s">
        <v>71</v>
      </c>
      <c r="C105" s="120" t="s">
        <v>40</v>
      </c>
      <c r="D105" s="111">
        <v>2.02</v>
      </c>
      <c r="E105" s="119">
        <v>30</v>
      </c>
      <c r="F105" s="118">
        <f t="shared" si="1"/>
        <v>2.626</v>
      </c>
      <c r="G105" s="111">
        <v>3.2</v>
      </c>
      <c r="H105" s="111">
        <v>0.32</v>
      </c>
      <c r="I105" s="111">
        <v>27.46</v>
      </c>
      <c r="J105" s="111">
        <v>74.3</v>
      </c>
      <c r="K105" s="14"/>
      <c r="L105" s="15"/>
      <c r="M105" s="14"/>
    </row>
    <row r="106" spans="1:13" ht="16.5" customHeight="1">
      <c r="A106" s="116" t="s">
        <v>72</v>
      </c>
      <c r="B106" s="116" t="s">
        <v>73</v>
      </c>
      <c r="C106" s="159">
        <v>200</v>
      </c>
      <c r="D106" s="118">
        <v>3.05</v>
      </c>
      <c r="E106" s="119">
        <v>30</v>
      </c>
      <c r="F106" s="118">
        <f t="shared" si="1"/>
        <v>3.965</v>
      </c>
      <c r="G106" s="118">
        <v>0.64</v>
      </c>
      <c r="H106" s="118">
        <v>0</v>
      </c>
      <c r="I106" s="118">
        <v>24.65</v>
      </c>
      <c r="J106" s="118">
        <v>100.76</v>
      </c>
      <c r="K106" s="14"/>
      <c r="L106" s="15"/>
      <c r="M106" s="14"/>
    </row>
    <row r="107" spans="1:13" ht="16.5" customHeight="1">
      <c r="A107" s="116"/>
      <c r="B107" s="116" t="s">
        <v>289</v>
      </c>
      <c r="C107" s="159">
        <v>100</v>
      </c>
      <c r="D107" s="118">
        <v>11.23</v>
      </c>
      <c r="E107" s="119">
        <v>30</v>
      </c>
      <c r="F107" s="118">
        <f t="shared" si="1"/>
        <v>14.599</v>
      </c>
      <c r="G107" s="118">
        <v>4.1</v>
      </c>
      <c r="H107" s="118">
        <v>3.75</v>
      </c>
      <c r="I107" s="118">
        <v>16.2</v>
      </c>
      <c r="J107" s="118">
        <v>118.5</v>
      </c>
      <c r="K107" s="14"/>
      <c r="L107" s="15"/>
      <c r="M107" s="14"/>
    </row>
    <row r="108" spans="1:13" ht="16.5" customHeight="1" thickBot="1">
      <c r="A108" s="176"/>
      <c r="B108" s="176" t="s">
        <v>43</v>
      </c>
      <c r="C108" s="177"/>
      <c r="D108" s="125">
        <f>SUM(D101:D107)</f>
        <v>46.239999999999995</v>
      </c>
      <c r="E108" s="125"/>
      <c r="F108" s="125">
        <f>SUM(F101:F107)</f>
        <v>60.111999999999995</v>
      </c>
      <c r="G108" s="125">
        <f>SUM(G101:G107)</f>
        <v>27.65</v>
      </c>
      <c r="H108" s="125">
        <f>SUM(H101:H107)</f>
        <v>27.96</v>
      </c>
      <c r="I108" s="125">
        <f>SUM(I101:I107)</f>
        <v>145.21</v>
      </c>
      <c r="J108" s="125">
        <f>SUM(J101:J107)</f>
        <v>906.81</v>
      </c>
      <c r="K108" s="29">
        <f>J108*M99/L100</f>
        <v>38.587659574468084</v>
      </c>
      <c r="L108" s="48" t="s">
        <v>74</v>
      </c>
      <c r="M108" s="14"/>
    </row>
    <row r="109" spans="1:13" ht="16.5" customHeight="1" thickBot="1">
      <c r="A109" s="26"/>
      <c r="B109" s="26" t="s">
        <v>234</v>
      </c>
      <c r="C109" s="27"/>
      <c r="D109" s="33">
        <f>D108+D99</f>
        <v>92.61999999999999</v>
      </c>
      <c r="E109" s="33"/>
      <c r="F109" s="33">
        <f>F108+F99</f>
        <v>120.40599999999998</v>
      </c>
      <c r="G109" s="49">
        <f>G99+G108</f>
        <v>57.27279</v>
      </c>
      <c r="H109" s="49">
        <f>H99+H108</f>
        <v>49.537180000000006</v>
      </c>
      <c r="I109" s="49">
        <f>I99+I108</f>
        <v>210.394415</v>
      </c>
      <c r="J109" s="49">
        <f>J99+J108</f>
        <v>1480.21344</v>
      </c>
      <c r="K109" s="29">
        <f>J109*M99/L100</f>
        <v>62.98780595744682</v>
      </c>
      <c r="L109" s="15"/>
      <c r="M109" s="14"/>
    </row>
    <row r="110" spans="2:13" ht="16.5" customHeight="1">
      <c r="B110" s="10"/>
      <c r="C110" s="7"/>
      <c r="D110" s="7"/>
      <c r="E110" s="8"/>
      <c r="F110" s="9"/>
      <c r="G110" s="34"/>
      <c r="H110" s="35"/>
      <c r="I110" s="35"/>
      <c r="J110" s="13"/>
      <c r="K110" s="14"/>
      <c r="L110" s="15"/>
      <c r="M110" s="14"/>
    </row>
    <row r="111" spans="11:13" ht="16.5" customHeight="1">
      <c r="K111" s="14"/>
      <c r="L111" s="15"/>
      <c r="M111" s="14"/>
    </row>
    <row r="112" spans="11:13" ht="16.5" customHeight="1">
      <c r="K112" s="14"/>
      <c r="L112" s="15"/>
      <c r="M112" s="14"/>
    </row>
    <row r="113" spans="2:13" ht="16.5" customHeight="1">
      <c r="B113" s="10"/>
      <c r="C113" s="7"/>
      <c r="D113" s="7"/>
      <c r="E113" s="8"/>
      <c r="F113" s="9"/>
      <c r="G113" s="7"/>
      <c r="H113" s="7"/>
      <c r="I113" s="7"/>
      <c r="J113" s="13"/>
      <c r="K113" s="14"/>
      <c r="L113" s="15"/>
      <c r="M113" s="14"/>
    </row>
    <row r="114" spans="2:13" ht="16.5" customHeight="1">
      <c r="B114" s="10"/>
      <c r="C114" s="7"/>
      <c r="D114" s="7"/>
      <c r="E114" s="8"/>
      <c r="F114" s="9"/>
      <c r="G114" s="7"/>
      <c r="H114" s="7"/>
      <c r="I114" s="7"/>
      <c r="J114" s="13"/>
      <c r="K114" s="14"/>
      <c r="L114" s="15"/>
      <c r="M114" s="14"/>
    </row>
    <row r="115" spans="2:13" ht="16.5" customHeight="1">
      <c r="B115" s="10"/>
      <c r="C115" s="7"/>
      <c r="D115" s="7"/>
      <c r="E115" s="8"/>
      <c r="F115" s="9"/>
      <c r="G115" s="7"/>
      <c r="H115" s="7"/>
      <c r="I115" s="7"/>
      <c r="J115" s="13"/>
      <c r="K115" s="14"/>
      <c r="L115" s="15"/>
      <c r="M115" s="14"/>
    </row>
    <row r="116" spans="2:13" ht="16.5" customHeight="1">
      <c r="B116" s="10"/>
      <c r="C116" s="7"/>
      <c r="D116" s="7"/>
      <c r="E116" s="8"/>
      <c r="F116" s="9"/>
      <c r="G116" s="7"/>
      <c r="H116" s="7"/>
      <c r="I116" s="7"/>
      <c r="J116" s="13"/>
      <c r="K116" s="14"/>
      <c r="L116" s="15"/>
      <c r="M116" s="14"/>
    </row>
    <row r="117" spans="2:13" ht="16.5" customHeight="1">
      <c r="B117" s="10"/>
      <c r="C117" s="7"/>
      <c r="D117" s="7"/>
      <c r="E117" s="8"/>
      <c r="F117" s="9"/>
      <c r="G117" s="7"/>
      <c r="H117" s="7"/>
      <c r="I117" s="7"/>
      <c r="J117" s="13"/>
      <c r="K117" s="14"/>
      <c r="L117" s="15"/>
      <c r="M117" s="14"/>
    </row>
    <row r="118" spans="2:13" ht="16.5" customHeight="1">
      <c r="B118" s="10"/>
      <c r="C118" s="7"/>
      <c r="D118" s="7"/>
      <c r="E118" s="8"/>
      <c r="F118" s="9"/>
      <c r="G118" s="7"/>
      <c r="H118" s="7"/>
      <c r="I118" s="7"/>
      <c r="J118" s="13"/>
      <c r="K118" s="14"/>
      <c r="L118" s="15"/>
      <c r="M118" s="14"/>
    </row>
    <row r="119" spans="2:13" ht="16.5" customHeight="1">
      <c r="B119" s="10"/>
      <c r="C119" s="7"/>
      <c r="D119" s="7"/>
      <c r="E119" s="8"/>
      <c r="F119" s="9"/>
      <c r="G119" s="7"/>
      <c r="H119" s="7"/>
      <c r="I119" s="7"/>
      <c r="J119" s="13"/>
      <c r="K119" s="14"/>
      <c r="L119" s="15"/>
      <c r="M119" s="14"/>
    </row>
    <row r="120" spans="2:13" ht="16.5" customHeight="1">
      <c r="B120" s="10"/>
      <c r="C120" s="7"/>
      <c r="D120" s="7"/>
      <c r="E120" s="8"/>
      <c r="F120" s="9"/>
      <c r="G120" s="7"/>
      <c r="H120" s="7"/>
      <c r="I120" s="7"/>
      <c r="J120" s="13"/>
      <c r="K120" s="14"/>
      <c r="L120" s="15"/>
      <c r="M120" s="14"/>
    </row>
    <row r="121" spans="2:13" ht="16.5" customHeight="1">
      <c r="B121" s="10"/>
      <c r="C121" s="7"/>
      <c r="D121" s="7"/>
      <c r="E121" s="8"/>
      <c r="F121" s="9"/>
      <c r="G121" s="7"/>
      <c r="H121" s="7"/>
      <c r="I121" s="7"/>
      <c r="J121" s="13"/>
      <c r="K121" s="14"/>
      <c r="L121" s="15"/>
      <c r="M121" s="14"/>
    </row>
    <row r="122" spans="2:13" ht="16.5" customHeight="1">
      <c r="B122" s="10"/>
      <c r="C122" s="7"/>
      <c r="D122" s="7"/>
      <c r="E122" s="8"/>
      <c r="F122" s="9"/>
      <c r="G122" s="7"/>
      <c r="H122" s="7"/>
      <c r="I122" s="7"/>
      <c r="J122" s="13"/>
      <c r="K122" s="14"/>
      <c r="L122" s="15"/>
      <c r="M122" s="14"/>
    </row>
    <row r="123" spans="2:13" ht="16.5" customHeight="1">
      <c r="B123" s="10"/>
      <c r="C123" s="7"/>
      <c r="D123" s="7"/>
      <c r="E123" s="8"/>
      <c r="F123" s="9"/>
      <c r="G123" s="7"/>
      <c r="H123" s="7"/>
      <c r="I123" s="7"/>
      <c r="J123" s="13"/>
      <c r="K123" s="14"/>
      <c r="L123" s="15"/>
      <c r="M123" s="14"/>
    </row>
    <row r="124" spans="2:13" ht="16.5" customHeight="1">
      <c r="B124" s="10"/>
      <c r="C124" s="7"/>
      <c r="D124" s="7"/>
      <c r="E124" s="8"/>
      <c r="F124" s="9"/>
      <c r="G124" s="7"/>
      <c r="H124" s="7"/>
      <c r="I124" s="7"/>
      <c r="J124" s="13"/>
      <c r="K124" s="14"/>
      <c r="L124" s="15"/>
      <c r="M124" s="14"/>
    </row>
    <row r="125" ht="16.5" customHeight="1">
      <c r="B125" s="16" t="s">
        <v>75</v>
      </c>
    </row>
    <row r="126" ht="16.5" customHeight="1">
      <c r="B126" s="16" t="s">
        <v>46</v>
      </c>
    </row>
    <row r="127" ht="16.5" customHeight="1">
      <c r="B127" s="16" t="s">
        <v>211</v>
      </c>
    </row>
    <row r="128" ht="16.5" customHeight="1">
      <c r="B128" s="19"/>
    </row>
    <row r="129" spans="2:13" ht="16.5" customHeight="1">
      <c r="B129" s="19"/>
      <c r="C129" s="19"/>
      <c r="D129" s="19"/>
      <c r="E129" s="50"/>
      <c r="F129" s="51"/>
      <c r="G129" s="19"/>
      <c r="H129" s="19"/>
      <c r="I129" s="19"/>
      <c r="J129" s="19"/>
      <c r="K129" s="19"/>
      <c r="L129" s="19"/>
      <c r="M129" s="19"/>
    </row>
    <row r="130" spans="2:13" ht="16.5" customHeight="1">
      <c r="B130" s="19"/>
      <c r="K130" s="19"/>
      <c r="L130" s="19"/>
      <c r="M130" s="19"/>
    </row>
    <row r="131" ht="16.5" customHeight="1" thickBot="1">
      <c r="B131" s="19"/>
    </row>
    <row r="132" spans="1:10" ht="16.5" customHeight="1" thickBot="1">
      <c r="A132" s="484"/>
      <c r="B132" s="484" t="s">
        <v>11</v>
      </c>
      <c r="C132" s="21" t="s">
        <v>12</v>
      </c>
      <c r="D132" s="489" t="s">
        <v>13</v>
      </c>
      <c r="E132" s="491" t="s">
        <v>14</v>
      </c>
      <c r="F132" s="489" t="s">
        <v>200</v>
      </c>
      <c r="G132" s="493" t="s">
        <v>15</v>
      </c>
      <c r="H132" s="494"/>
      <c r="I132" s="495"/>
      <c r="J132" s="21" t="s">
        <v>16</v>
      </c>
    </row>
    <row r="133" spans="1:10" ht="24.75" customHeight="1" thickBot="1">
      <c r="A133" s="485"/>
      <c r="B133" s="485"/>
      <c r="C133" s="23" t="s">
        <v>17</v>
      </c>
      <c r="D133" s="490"/>
      <c r="E133" s="492"/>
      <c r="F133" s="490"/>
      <c r="G133" s="23" t="s">
        <v>18</v>
      </c>
      <c r="H133" s="23" t="s">
        <v>19</v>
      </c>
      <c r="I133" s="23" t="s">
        <v>20</v>
      </c>
      <c r="J133" s="23" t="s">
        <v>21</v>
      </c>
    </row>
    <row r="134" spans="1:10" ht="16.5" customHeight="1" thickBot="1">
      <c r="A134" s="135"/>
      <c r="B134" s="136" t="s">
        <v>22</v>
      </c>
      <c r="C134" s="137"/>
      <c r="D134" s="138"/>
      <c r="E134" s="139"/>
      <c r="F134" s="138"/>
      <c r="G134" s="138"/>
      <c r="H134" s="138"/>
      <c r="I134" s="138"/>
      <c r="J134" s="140"/>
    </row>
    <row r="135" spans="1:10" ht="16.5" customHeight="1">
      <c r="A135" s="170"/>
      <c r="B135" s="170" t="s">
        <v>76</v>
      </c>
      <c r="C135" s="167">
        <v>25</v>
      </c>
      <c r="D135" s="168">
        <v>3.13</v>
      </c>
      <c r="E135" s="171">
        <v>30</v>
      </c>
      <c r="F135" s="168">
        <f>D135*E135%+D135</f>
        <v>4.069</v>
      </c>
      <c r="G135" s="168">
        <v>1.83</v>
      </c>
      <c r="H135" s="168">
        <v>0.57</v>
      </c>
      <c r="I135" s="168">
        <v>10.33</v>
      </c>
      <c r="J135" s="168">
        <v>53.79</v>
      </c>
    </row>
    <row r="136" spans="1:10" ht="16.5" customHeight="1">
      <c r="A136" s="109" t="s">
        <v>77</v>
      </c>
      <c r="B136" s="109" t="s">
        <v>78</v>
      </c>
      <c r="C136" s="105" t="s">
        <v>26</v>
      </c>
      <c r="D136" s="106">
        <v>14.81</v>
      </c>
      <c r="E136" s="107">
        <v>30</v>
      </c>
      <c r="F136" s="106">
        <f>D136*E136%+D136</f>
        <v>19.253</v>
      </c>
      <c r="G136" s="106">
        <v>12.4</v>
      </c>
      <c r="H136" s="106">
        <v>16.45</v>
      </c>
      <c r="I136" s="106">
        <v>10.76</v>
      </c>
      <c r="J136" s="106">
        <v>120.69</v>
      </c>
    </row>
    <row r="137" spans="1:13" ht="16.5" customHeight="1">
      <c r="A137" s="109" t="s">
        <v>79</v>
      </c>
      <c r="B137" s="109" t="s">
        <v>80</v>
      </c>
      <c r="C137" s="169">
        <v>150</v>
      </c>
      <c r="D137" s="106">
        <v>5.26</v>
      </c>
      <c r="E137" s="107">
        <v>30</v>
      </c>
      <c r="F137" s="106">
        <f>D137*E137%+D137</f>
        <v>6.837999999999999</v>
      </c>
      <c r="G137" s="111">
        <v>3.15</v>
      </c>
      <c r="H137" s="111">
        <v>6.75</v>
      </c>
      <c r="I137" s="111">
        <v>21.9</v>
      </c>
      <c r="J137" s="111">
        <v>163.5</v>
      </c>
      <c r="K137" s="14"/>
      <c r="L137" s="15"/>
      <c r="M137" s="14"/>
    </row>
    <row r="138" spans="1:10" ht="16.5" customHeight="1">
      <c r="A138" s="109"/>
      <c r="B138" s="109" t="s">
        <v>81</v>
      </c>
      <c r="C138" s="110">
        <v>30</v>
      </c>
      <c r="D138" s="111">
        <v>0.93</v>
      </c>
      <c r="E138" s="110">
        <v>30</v>
      </c>
      <c r="F138" s="106">
        <f>D138*E138%+D138</f>
        <v>1.209</v>
      </c>
      <c r="G138" s="111">
        <v>1.33</v>
      </c>
      <c r="H138" s="111">
        <v>0.2</v>
      </c>
      <c r="I138" s="111">
        <v>8.4</v>
      </c>
      <c r="J138" s="111">
        <v>42.8</v>
      </c>
    </row>
    <row r="139" spans="1:10" ht="16.5" customHeight="1">
      <c r="A139" s="109" t="s">
        <v>207</v>
      </c>
      <c r="B139" s="109" t="s">
        <v>83</v>
      </c>
      <c r="C139" s="115">
        <v>200</v>
      </c>
      <c r="D139" s="111">
        <v>5.04</v>
      </c>
      <c r="E139" s="110">
        <v>30</v>
      </c>
      <c r="F139" s="106">
        <f>D139*E139%+D139</f>
        <v>6.552</v>
      </c>
      <c r="G139" s="111">
        <v>2.5</v>
      </c>
      <c r="H139" s="111">
        <v>3.6</v>
      </c>
      <c r="I139" s="111">
        <v>28.7</v>
      </c>
      <c r="J139" s="111">
        <v>152</v>
      </c>
    </row>
    <row r="140" spans="1:13" ht="16.5" customHeight="1" thickBot="1">
      <c r="A140" s="123"/>
      <c r="B140" s="123" t="s">
        <v>226</v>
      </c>
      <c r="C140" s="123"/>
      <c r="D140" s="157">
        <f>SUM(D135:D139)</f>
        <v>29.17</v>
      </c>
      <c r="E140" s="157"/>
      <c r="F140" s="157">
        <f>SUM(F135:F139)</f>
        <v>37.92099999999999</v>
      </c>
      <c r="G140" s="157">
        <f>SUM(G135:G139)</f>
        <v>21.21</v>
      </c>
      <c r="H140" s="157">
        <f>SUM(H135:H139)</f>
        <v>27.57</v>
      </c>
      <c r="I140" s="157">
        <f>SUM(I135:I139)</f>
        <v>80.08999999999999</v>
      </c>
      <c r="J140" s="157">
        <f>SUM(J135:J139)</f>
        <v>532.78</v>
      </c>
      <c r="K140" s="52">
        <f>J140*M140/L141</f>
        <v>22.67148936170213</v>
      </c>
      <c r="M140" s="6">
        <v>100</v>
      </c>
    </row>
    <row r="141" spans="1:12" ht="16.5" customHeight="1" thickBot="1">
      <c r="A141" s="135"/>
      <c r="B141" s="136" t="s">
        <v>84</v>
      </c>
      <c r="C141" s="137"/>
      <c r="D141" s="138"/>
      <c r="E141" s="139"/>
      <c r="F141" s="138"/>
      <c r="G141" s="138"/>
      <c r="H141" s="138"/>
      <c r="I141" s="138"/>
      <c r="J141" s="140"/>
      <c r="K141" s="14"/>
      <c r="L141" s="25">
        <v>2350</v>
      </c>
    </row>
    <row r="142" spans="1:11" ht="16.5" customHeight="1">
      <c r="A142" s="191" t="s">
        <v>172</v>
      </c>
      <c r="B142" s="180" t="s">
        <v>173</v>
      </c>
      <c r="C142" s="171">
        <v>100</v>
      </c>
      <c r="D142" s="168">
        <v>5.84</v>
      </c>
      <c r="E142" s="171">
        <v>30</v>
      </c>
      <c r="F142" s="168">
        <f>D142*E142%+D142</f>
        <v>7.592</v>
      </c>
      <c r="G142" s="168">
        <v>0.61</v>
      </c>
      <c r="H142" s="168">
        <v>0.02</v>
      </c>
      <c r="I142" s="168">
        <v>0.2</v>
      </c>
      <c r="J142" s="168">
        <v>3.46</v>
      </c>
      <c r="K142" s="14"/>
    </row>
    <row r="143" spans="1:11" ht="16.5" customHeight="1">
      <c r="A143" s="109"/>
      <c r="B143" s="109" t="s">
        <v>237</v>
      </c>
      <c r="C143" s="115" t="s">
        <v>36</v>
      </c>
      <c r="D143" s="111">
        <v>10.74</v>
      </c>
      <c r="E143" s="110">
        <v>30</v>
      </c>
      <c r="F143" s="106">
        <f>D143*E143%+D143</f>
        <v>13.962</v>
      </c>
      <c r="G143" s="111">
        <v>2.46</v>
      </c>
      <c r="H143" s="111">
        <v>6.16</v>
      </c>
      <c r="I143" s="111">
        <v>12.76</v>
      </c>
      <c r="J143" s="111">
        <v>117.35</v>
      </c>
      <c r="K143" s="14"/>
    </row>
    <row r="144" spans="1:11" ht="16.5" customHeight="1">
      <c r="A144" s="116" t="s">
        <v>87</v>
      </c>
      <c r="B144" s="116" t="s">
        <v>88</v>
      </c>
      <c r="C144" s="117">
        <v>200</v>
      </c>
      <c r="D144" s="118">
        <v>28.32</v>
      </c>
      <c r="E144" s="119">
        <v>30</v>
      </c>
      <c r="F144" s="106">
        <f>D144*E144%+D144</f>
        <v>36.816</v>
      </c>
      <c r="G144" s="106">
        <v>14.4</v>
      </c>
      <c r="H144" s="106">
        <v>19</v>
      </c>
      <c r="I144" s="106">
        <v>45.4</v>
      </c>
      <c r="J144" s="106">
        <v>418</v>
      </c>
      <c r="K144" s="44"/>
    </row>
    <row r="145" spans="1:13" ht="16.5" customHeight="1">
      <c r="A145" s="109"/>
      <c r="B145" s="109" t="s">
        <v>62</v>
      </c>
      <c r="C145" s="158" t="s">
        <v>40</v>
      </c>
      <c r="D145" s="118">
        <v>1.45</v>
      </c>
      <c r="E145" s="110">
        <v>30</v>
      </c>
      <c r="F145" s="106">
        <f>D145*E145%+D145</f>
        <v>1.885</v>
      </c>
      <c r="G145" s="118">
        <v>2.67</v>
      </c>
      <c r="H145" s="118">
        <v>0.6</v>
      </c>
      <c r="I145" s="118">
        <v>16.8</v>
      </c>
      <c r="J145" s="118">
        <v>85.6</v>
      </c>
      <c r="K145" s="14"/>
      <c r="L145" s="15"/>
      <c r="M145" s="14"/>
    </row>
    <row r="146" spans="1:11" ht="16.5" customHeight="1">
      <c r="A146" s="109" t="s">
        <v>190</v>
      </c>
      <c r="B146" s="109" t="s">
        <v>189</v>
      </c>
      <c r="C146" s="112">
        <v>200</v>
      </c>
      <c r="D146" s="111">
        <v>7.28</v>
      </c>
      <c r="E146" s="107">
        <v>30</v>
      </c>
      <c r="F146" s="106">
        <f>D146*E146%+D146</f>
        <v>9.464</v>
      </c>
      <c r="G146" s="111">
        <v>0.11</v>
      </c>
      <c r="H146" s="111">
        <v>0</v>
      </c>
      <c r="I146" s="111">
        <v>21.07</v>
      </c>
      <c r="J146" s="111">
        <v>84.69</v>
      </c>
      <c r="K146" s="14"/>
    </row>
    <row r="147" spans="1:11" ht="16.5" customHeight="1" thickBot="1">
      <c r="A147" s="176"/>
      <c r="B147" s="123" t="s">
        <v>226</v>
      </c>
      <c r="C147" s="189"/>
      <c r="D147" s="125">
        <f>SUM(D142:D146)</f>
        <v>53.63</v>
      </c>
      <c r="E147" s="125"/>
      <c r="F147" s="125">
        <f>SUM(F142:F146)</f>
        <v>69.71900000000001</v>
      </c>
      <c r="G147" s="125">
        <f>SUM(G142:G146)</f>
        <v>20.25</v>
      </c>
      <c r="H147" s="125">
        <f>SUM(H142:H146)</f>
        <v>25.78</v>
      </c>
      <c r="I147" s="125">
        <f>SUM(I142:I146)</f>
        <v>96.22999999999999</v>
      </c>
      <c r="J147" s="125">
        <f>SUM(J142:J146)</f>
        <v>709.0999999999999</v>
      </c>
      <c r="K147" s="52">
        <f>J147*M140/L141</f>
        <v>30.174468085106376</v>
      </c>
    </row>
    <row r="148" spans="1:12" ht="16.5" customHeight="1" thickBot="1">
      <c r="A148" s="26"/>
      <c r="B148" s="26" t="s">
        <v>44</v>
      </c>
      <c r="C148" s="27"/>
      <c r="D148" s="33">
        <f aca="true" t="shared" si="2" ref="D148:J148">D140+D147</f>
        <v>82.80000000000001</v>
      </c>
      <c r="E148" s="33"/>
      <c r="F148" s="33">
        <f t="shared" si="2"/>
        <v>107.64</v>
      </c>
      <c r="G148" s="33">
        <f t="shared" si="2"/>
        <v>41.46</v>
      </c>
      <c r="H148" s="33">
        <f t="shared" si="2"/>
        <v>53.35</v>
      </c>
      <c r="I148" s="33">
        <f t="shared" si="2"/>
        <v>176.32</v>
      </c>
      <c r="J148" s="33">
        <f t="shared" si="2"/>
        <v>1241.8799999999999</v>
      </c>
      <c r="K148" s="54">
        <f>J148*M140/L141</f>
        <v>52.845957446808505</v>
      </c>
      <c r="L148" s="55"/>
    </row>
    <row r="149" spans="2:12" ht="16.5" customHeight="1">
      <c r="B149" s="56"/>
      <c r="C149" s="37"/>
      <c r="D149" s="40"/>
      <c r="E149" s="42"/>
      <c r="F149" s="40"/>
      <c r="G149" s="34"/>
      <c r="H149" s="35"/>
      <c r="I149" s="35"/>
      <c r="J149" s="57"/>
      <c r="L149" s="6"/>
    </row>
    <row r="150" spans="2:12" ht="16.5" customHeight="1">
      <c r="B150" s="20"/>
      <c r="C150" s="37"/>
      <c r="D150" s="37"/>
      <c r="E150" s="37"/>
      <c r="F150" s="38"/>
      <c r="G150" s="39"/>
      <c r="H150" s="58"/>
      <c r="I150" s="58"/>
      <c r="J150" s="40"/>
      <c r="L150" s="6"/>
    </row>
    <row r="151" spans="3:12" ht="16.5" customHeight="1">
      <c r="C151" s="37"/>
      <c r="D151" s="37"/>
      <c r="E151" s="37"/>
      <c r="F151" s="38"/>
      <c r="G151" s="39"/>
      <c r="H151" s="39"/>
      <c r="I151" s="39"/>
      <c r="J151" s="40"/>
      <c r="L151" s="6"/>
    </row>
    <row r="155" spans="4:12" ht="16.5" customHeight="1">
      <c r="D155" s="4"/>
      <c r="E155" s="59"/>
      <c r="F155" s="60"/>
      <c r="L155" s="6"/>
    </row>
    <row r="156" spans="4:12" ht="16.5" customHeight="1">
      <c r="D156" s="4"/>
      <c r="E156" s="59"/>
      <c r="F156" s="60"/>
      <c r="L156" s="6"/>
    </row>
    <row r="157" spans="4:12" ht="16.5" customHeight="1">
      <c r="D157" s="4"/>
      <c r="E157" s="59"/>
      <c r="F157" s="60"/>
      <c r="L157" s="6"/>
    </row>
    <row r="158" spans="4:12" ht="16.5" customHeight="1">
      <c r="D158" s="4"/>
      <c r="E158" s="59"/>
      <c r="F158" s="60"/>
      <c r="L158" s="6"/>
    </row>
    <row r="159" spans="4:12" ht="16.5" customHeight="1">
      <c r="D159" s="4"/>
      <c r="E159" s="59"/>
      <c r="F159" s="60"/>
      <c r="L159" s="6"/>
    </row>
    <row r="160" spans="4:12" ht="16.5" customHeight="1">
      <c r="D160" s="4"/>
      <c r="E160" s="59"/>
      <c r="F160" s="60"/>
      <c r="L160" s="6"/>
    </row>
    <row r="161" spans="4:12" ht="16.5" customHeight="1">
      <c r="D161" s="4"/>
      <c r="E161" s="59"/>
      <c r="F161" s="60"/>
      <c r="L161" s="6"/>
    </row>
    <row r="162" spans="4:12" ht="16.5" customHeight="1">
      <c r="D162" s="4"/>
      <c r="E162" s="59"/>
      <c r="F162" s="60"/>
      <c r="L162" s="6"/>
    </row>
    <row r="163" spans="4:12" ht="16.5" customHeight="1">
      <c r="D163" s="4"/>
      <c r="E163" s="59"/>
      <c r="F163" s="60"/>
      <c r="L163" s="6"/>
    </row>
    <row r="165" spans="2:12" ht="16.5" customHeight="1">
      <c r="B165" s="16" t="s">
        <v>89</v>
      </c>
      <c r="C165" s="41"/>
      <c r="D165" s="40"/>
      <c r="E165" s="42"/>
      <c r="F165" s="40"/>
      <c r="G165" s="43"/>
      <c r="H165" s="43"/>
      <c r="I165" s="43"/>
      <c r="J165" s="41"/>
      <c r="L165" s="6"/>
    </row>
    <row r="166" spans="2:10" ht="16.5" customHeight="1">
      <c r="B166" s="16" t="s">
        <v>46</v>
      </c>
      <c r="C166" s="41"/>
      <c r="D166" s="40"/>
      <c r="E166" s="42"/>
      <c r="F166" s="40"/>
      <c r="G166" s="43"/>
      <c r="H166" s="43"/>
      <c r="I166" s="43"/>
      <c r="J166" s="41"/>
    </row>
    <row r="167" spans="2:10" ht="16.5" customHeight="1">
      <c r="B167" s="16" t="s">
        <v>211</v>
      </c>
      <c r="C167" s="41"/>
      <c r="D167" s="40"/>
      <c r="E167" s="42"/>
      <c r="F167" s="40"/>
      <c r="G167" s="43"/>
      <c r="H167" s="43"/>
      <c r="I167" s="43"/>
      <c r="J167" s="41"/>
    </row>
    <row r="168" spans="2:4" ht="16.5" customHeight="1">
      <c r="B168" s="19"/>
      <c r="D168" s="17"/>
    </row>
    <row r="169" spans="2:4" ht="16.5" customHeight="1">
      <c r="B169" s="20"/>
      <c r="D169" s="17"/>
    </row>
    <row r="170" spans="2:4" ht="16.5" customHeight="1">
      <c r="B170" s="20"/>
      <c r="D170" s="17"/>
    </row>
    <row r="171" spans="2:4" ht="16.5" customHeight="1" thickBot="1">
      <c r="B171" s="20"/>
      <c r="D171" s="17"/>
    </row>
    <row r="172" spans="1:10" ht="16.5" customHeight="1" thickBot="1">
      <c r="A172" s="484"/>
      <c r="B172" s="484" t="s">
        <v>11</v>
      </c>
      <c r="C172" s="21" t="s">
        <v>12</v>
      </c>
      <c r="D172" s="489" t="s">
        <v>13</v>
      </c>
      <c r="E172" s="491" t="s">
        <v>14</v>
      </c>
      <c r="F172" s="489" t="s">
        <v>200</v>
      </c>
      <c r="G172" s="61" t="s">
        <v>15</v>
      </c>
      <c r="H172" s="62"/>
      <c r="I172" s="63"/>
      <c r="J172" s="21" t="s">
        <v>16</v>
      </c>
    </row>
    <row r="173" spans="1:10" ht="15.75" thickBot="1">
      <c r="A173" s="485"/>
      <c r="B173" s="485"/>
      <c r="C173" s="23" t="s">
        <v>17</v>
      </c>
      <c r="D173" s="490"/>
      <c r="E173" s="492"/>
      <c r="F173" s="490"/>
      <c r="G173" s="23" t="s">
        <v>18</v>
      </c>
      <c r="H173" s="23" t="s">
        <v>19</v>
      </c>
      <c r="I173" s="23" t="s">
        <v>20</v>
      </c>
      <c r="J173" s="23" t="s">
        <v>21</v>
      </c>
    </row>
    <row r="174" spans="1:10" ht="16.5" customHeight="1" thickBot="1">
      <c r="A174" s="135"/>
      <c r="B174" s="136" t="s">
        <v>22</v>
      </c>
      <c r="C174" s="137"/>
      <c r="D174" s="138"/>
      <c r="E174" s="139"/>
      <c r="F174" s="138"/>
      <c r="G174" s="138"/>
      <c r="H174" s="138"/>
      <c r="I174" s="138"/>
      <c r="J174" s="140"/>
    </row>
    <row r="175" spans="1:11" ht="16.5" customHeight="1">
      <c r="A175" s="153"/>
      <c r="B175" s="153" t="s">
        <v>23</v>
      </c>
      <c r="C175" s="154">
        <v>25</v>
      </c>
      <c r="D175" s="155">
        <v>2.3</v>
      </c>
      <c r="E175" s="156">
        <v>30</v>
      </c>
      <c r="F175" s="155">
        <f>D175*E175%+D175</f>
        <v>2.9899999999999998</v>
      </c>
      <c r="G175" s="154">
        <v>0.61</v>
      </c>
      <c r="H175" s="154">
        <v>0.02</v>
      </c>
      <c r="I175" s="154">
        <v>0.2</v>
      </c>
      <c r="J175" s="155">
        <v>3.46</v>
      </c>
      <c r="K175" s="6" t="s">
        <v>209</v>
      </c>
    </row>
    <row r="176" spans="1:10" ht="16.5" customHeight="1">
      <c r="A176" s="116" t="s">
        <v>193</v>
      </c>
      <c r="B176" s="116" t="s">
        <v>194</v>
      </c>
      <c r="C176" s="117" t="s">
        <v>26</v>
      </c>
      <c r="D176" s="118">
        <v>23.9</v>
      </c>
      <c r="E176" s="119">
        <v>30</v>
      </c>
      <c r="F176" s="118">
        <f>D176*E176%+D176</f>
        <v>31.069999999999997</v>
      </c>
      <c r="G176" s="118">
        <v>12.72</v>
      </c>
      <c r="H176" s="118">
        <v>11.52</v>
      </c>
      <c r="I176" s="118">
        <v>12.8</v>
      </c>
      <c r="J176" s="118">
        <v>208.8</v>
      </c>
    </row>
    <row r="177" spans="1:10" ht="16.5" customHeight="1">
      <c r="A177" s="116" t="s">
        <v>90</v>
      </c>
      <c r="B177" s="116" t="s">
        <v>208</v>
      </c>
      <c r="C177" s="117">
        <v>150</v>
      </c>
      <c r="D177" s="118">
        <v>2.8</v>
      </c>
      <c r="E177" s="119">
        <v>30</v>
      </c>
      <c r="F177" s="118">
        <f>D177*E177%+D177</f>
        <v>3.6399999999999997</v>
      </c>
      <c r="G177" s="117">
        <v>8.4</v>
      </c>
      <c r="H177" s="117">
        <v>10.8</v>
      </c>
      <c r="I177" s="117">
        <v>41.25</v>
      </c>
      <c r="J177" s="117">
        <v>280.5</v>
      </c>
    </row>
    <row r="178" spans="1:10" ht="16.5" customHeight="1">
      <c r="A178" s="116"/>
      <c r="B178" s="116" t="s">
        <v>53</v>
      </c>
      <c r="C178" s="119">
        <v>30</v>
      </c>
      <c r="D178" s="118">
        <v>0.81</v>
      </c>
      <c r="E178" s="119">
        <v>30</v>
      </c>
      <c r="F178" s="118">
        <f>D178*E178%+D178</f>
        <v>1.053</v>
      </c>
      <c r="G178" s="118">
        <v>2.2278000000000002</v>
      </c>
      <c r="H178" s="118">
        <v>0.2112</v>
      </c>
      <c r="I178" s="118">
        <v>13.3224</v>
      </c>
      <c r="J178" s="118">
        <v>64.1016</v>
      </c>
    </row>
    <row r="179" spans="1:10" ht="16.5" customHeight="1">
      <c r="A179" s="116" t="s">
        <v>50</v>
      </c>
      <c r="B179" s="116" t="s">
        <v>281</v>
      </c>
      <c r="C179" s="117" t="s">
        <v>282</v>
      </c>
      <c r="D179" s="118">
        <v>0.75</v>
      </c>
      <c r="E179" s="119">
        <v>30</v>
      </c>
      <c r="F179" s="118">
        <f>D179*E179%+D179</f>
        <v>0.975</v>
      </c>
      <c r="G179" s="118">
        <v>0.188</v>
      </c>
      <c r="H179" s="118">
        <v>0.044879999999999996</v>
      </c>
      <c r="I179" s="118">
        <v>13.670020000000001</v>
      </c>
      <c r="J179" s="118">
        <v>55.836000000000006</v>
      </c>
    </row>
    <row r="180" spans="1:11" ht="16.5" customHeight="1" thickBot="1">
      <c r="A180" s="173"/>
      <c r="B180" s="123" t="s">
        <v>226</v>
      </c>
      <c r="C180" s="174"/>
      <c r="D180" s="157">
        <f>SUM(D175:D179)</f>
        <v>30.56</v>
      </c>
      <c r="E180" s="157"/>
      <c r="F180" s="157">
        <f>SUM(F175:F179)</f>
        <v>39.727999999999994</v>
      </c>
      <c r="G180" s="157">
        <f>SUM(G175:G179)</f>
        <v>24.145799999999998</v>
      </c>
      <c r="H180" s="157">
        <f>SUM(H175:H179)</f>
        <v>22.59608</v>
      </c>
      <c r="I180" s="157">
        <f>SUM(I175:I179)</f>
        <v>81.24242000000001</v>
      </c>
      <c r="J180" s="157">
        <f>SUM(J175:J179)</f>
        <v>612.6976</v>
      </c>
      <c r="K180" s="52">
        <f>J180*100/2350</f>
        <v>26.07223829787234</v>
      </c>
    </row>
    <row r="181" spans="1:13" ht="16.5" customHeight="1" thickBot="1">
      <c r="A181" s="135"/>
      <c r="B181" s="136" t="s">
        <v>33</v>
      </c>
      <c r="C181" s="137"/>
      <c r="D181" s="138"/>
      <c r="E181" s="139"/>
      <c r="F181" s="138"/>
      <c r="G181" s="138"/>
      <c r="H181" s="138"/>
      <c r="I181" s="138"/>
      <c r="J181" s="140"/>
      <c r="K181" s="52"/>
      <c r="L181" s="25">
        <v>2350</v>
      </c>
      <c r="M181" s="6">
        <v>100</v>
      </c>
    </row>
    <row r="182" spans="1:11" ht="16.5" customHeight="1">
      <c r="A182" s="153"/>
      <c r="B182" s="153" t="s">
        <v>296</v>
      </c>
      <c r="C182" s="154">
        <v>100</v>
      </c>
      <c r="D182" s="155">
        <v>18.53</v>
      </c>
      <c r="E182" s="156">
        <v>30</v>
      </c>
      <c r="F182" s="168">
        <f aca="true" t="shared" si="3" ref="F182:F187">D182*E182%+D182</f>
        <v>24.089000000000002</v>
      </c>
      <c r="G182" s="168">
        <v>3.04</v>
      </c>
      <c r="H182" s="168">
        <v>11.38</v>
      </c>
      <c r="I182" s="168">
        <v>10.76</v>
      </c>
      <c r="J182" s="168">
        <v>117</v>
      </c>
      <c r="K182" s="52"/>
    </row>
    <row r="183" spans="1:24" s="25" customFormat="1" ht="16.5" customHeight="1">
      <c r="A183" s="116" t="s">
        <v>68</v>
      </c>
      <c r="B183" s="116" t="s">
        <v>69</v>
      </c>
      <c r="C183" s="117" t="s">
        <v>70</v>
      </c>
      <c r="D183" s="118">
        <v>8.39</v>
      </c>
      <c r="E183" s="119">
        <v>30</v>
      </c>
      <c r="F183" s="118">
        <f t="shared" si="3"/>
        <v>10.907</v>
      </c>
      <c r="G183" s="118">
        <v>9.86</v>
      </c>
      <c r="H183" s="118">
        <v>5.8</v>
      </c>
      <c r="I183" s="118">
        <v>35.1</v>
      </c>
      <c r="J183" s="118">
        <v>208</v>
      </c>
      <c r="K183" s="14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s="25" customFormat="1" ht="16.5" customHeight="1">
      <c r="A184" s="175" t="s">
        <v>187</v>
      </c>
      <c r="B184" s="109" t="s">
        <v>186</v>
      </c>
      <c r="C184" s="105" t="s">
        <v>26</v>
      </c>
      <c r="D184" s="106">
        <v>8.21</v>
      </c>
      <c r="E184" s="107">
        <v>30</v>
      </c>
      <c r="F184" s="106">
        <f t="shared" si="3"/>
        <v>10.673000000000002</v>
      </c>
      <c r="G184" s="106">
        <v>11.68</v>
      </c>
      <c r="H184" s="106">
        <v>10.62</v>
      </c>
      <c r="I184" s="106">
        <v>15.9</v>
      </c>
      <c r="J184" s="106">
        <v>145.28</v>
      </c>
      <c r="K184" s="14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s="25" customFormat="1" ht="16.5" customHeight="1">
      <c r="A185" s="116" t="s">
        <v>183</v>
      </c>
      <c r="B185" s="116" t="s">
        <v>182</v>
      </c>
      <c r="C185" s="159">
        <v>150</v>
      </c>
      <c r="D185" s="118">
        <v>5.85</v>
      </c>
      <c r="E185" s="119">
        <v>30</v>
      </c>
      <c r="F185" s="118">
        <f>D185*E185%+D185</f>
        <v>7.6049999999999995</v>
      </c>
      <c r="G185" s="118">
        <v>7.8</v>
      </c>
      <c r="H185" s="118">
        <v>4.64</v>
      </c>
      <c r="I185" s="118">
        <v>12.16</v>
      </c>
      <c r="J185" s="118">
        <v>156.8</v>
      </c>
      <c r="K185" s="44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s="25" customFormat="1" ht="16.5" customHeight="1">
      <c r="A186" s="109"/>
      <c r="B186" s="109" t="s">
        <v>71</v>
      </c>
      <c r="C186" s="120" t="s">
        <v>40</v>
      </c>
      <c r="D186" s="111">
        <v>2.02</v>
      </c>
      <c r="E186" s="110">
        <v>30</v>
      </c>
      <c r="F186" s="106">
        <f t="shared" si="3"/>
        <v>2.626</v>
      </c>
      <c r="G186" s="118">
        <v>3.2</v>
      </c>
      <c r="H186" s="118">
        <v>0.32</v>
      </c>
      <c r="I186" s="118">
        <v>27.46</v>
      </c>
      <c r="J186" s="118">
        <v>74.3</v>
      </c>
      <c r="K186" s="14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s="25" customFormat="1" ht="16.5" customHeight="1">
      <c r="A187" s="109" t="s">
        <v>93</v>
      </c>
      <c r="B187" s="109" t="s">
        <v>94</v>
      </c>
      <c r="C187" s="112">
        <v>200</v>
      </c>
      <c r="D187" s="106">
        <v>5</v>
      </c>
      <c r="E187" s="110">
        <v>30</v>
      </c>
      <c r="F187" s="106">
        <f t="shared" si="3"/>
        <v>6.5</v>
      </c>
      <c r="G187" s="111">
        <v>0.33</v>
      </c>
      <c r="H187" s="111">
        <v>0</v>
      </c>
      <c r="I187" s="111">
        <v>22.66</v>
      </c>
      <c r="J187" s="111">
        <v>91.98</v>
      </c>
      <c r="K187" s="14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s="25" customFormat="1" ht="16.5" customHeight="1" thickBot="1">
      <c r="A188" s="176"/>
      <c r="B188" s="123" t="s">
        <v>226</v>
      </c>
      <c r="C188" s="177"/>
      <c r="D188" s="125">
        <f>SUM(D182:D187)</f>
        <v>48.00000000000001</v>
      </c>
      <c r="E188" s="125"/>
      <c r="F188" s="125">
        <f>SUM(F182:F187)</f>
        <v>62.4</v>
      </c>
      <c r="G188" s="125">
        <f>SUM(G182:G187)</f>
        <v>35.91</v>
      </c>
      <c r="H188" s="125">
        <f>SUM(H182:H187)</f>
        <v>32.76</v>
      </c>
      <c r="I188" s="125">
        <f>SUM(I182:I187)</f>
        <v>124.03999999999999</v>
      </c>
      <c r="J188" s="125">
        <f>SUM(J182:J187)</f>
        <v>793.3599999999999</v>
      </c>
      <c r="K188" s="52">
        <f>J188*100/2350</f>
        <v>33.75999999999999</v>
      </c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1:24" s="25" customFormat="1" ht="16.5" customHeight="1" thickBot="1">
      <c r="A189" s="64"/>
      <c r="B189" s="64" t="s">
        <v>95</v>
      </c>
      <c r="C189" s="30"/>
      <c r="D189" s="33">
        <f>D188+D180</f>
        <v>78.56</v>
      </c>
      <c r="E189" s="33"/>
      <c r="F189" s="33">
        <f>F188+F180</f>
        <v>102.12799999999999</v>
      </c>
      <c r="G189" s="33">
        <f>G180+G188</f>
        <v>60.05579999999999</v>
      </c>
      <c r="H189" s="33">
        <f>H180+H188</f>
        <v>55.35608</v>
      </c>
      <c r="I189" s="33">
        <f>I180+I188</f>
        <v>205.28242</v>
      </c>
      <c r="J189" s="28">
        <f>J180+J188</f>
        <v>1406.0575999999999</v>
      </c>
      <c r="K189" s="52">
        <f>K180+K188</f>
        <v>59.83223829787233</v>
      </c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2:24" s="25" customFormat="1" ht="16.5" customHeight="1">
      <c r="B190" s="65"/>
      <c r="C190" s="66"/>
      <c r="D190" s="17"/>
      <c r="E190" s="18"/>
      <c r="F190" s="17"/>
      <c r="G190" s="34"/>
      <c r="H190" s="35"/>
      <c r="I190" s="35"/>
      <c r="J190" s="17"/>
      <c r="K190" s="54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2:24" s="25" customFormat="1" ht="16.5" customHeight="1">
      <c r="B191" s="65"/>
      <c r="C191" s="66"/>
      <c r="D191" s="17"/>
      <c r="E191" s="18"/>
      <c r="F191" s="17"/>
      <c r="G191" s="34"/>
      <c r="H191" s="35"/>
      <c r="I191" s="35"/>
      <c r="J191" s="17"/>
      <c r="K191" s="54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2:24" s="25" customFormat="1" ht="16.5" customHeight="1">
      <c r="B192" s="65"/>
      <c r="C192" s="66"/>
      <c r="D192" s="17"/>
      <c r="E192" s="18"/>
      <c r="F192" s="17"/>
      <c r="G192" s="34"/>
      <c r="H192" s="35"/>
      <c r="I192" s="35"/>
      <c r="J192" s="17"/>
      <c r="K192" s="54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2:24" s="25" customFormat="1" ht="16.5" customHeight="1">
      <c r="B193" s="65"/>
      <c r="C193" s="66"/>
      <c r="D193" s="17"/>
      <c r="E193" s="18"/>
      <c r="F193" s="17"/>
      <c r="G193" s="34"/>
      <c r="H193" s="35"/>
      <c r="I193" s="35"/>
      <c r="J193" s="17"/>
      <c r="K193" s="54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2:24" s="25" customFormat="1" ht="16.5" customHeight="1">
      <c r="B194" s="65"/>
      <c r="C194" s="66"/>
      <c r="D194" s="17"/>
      <c r="E194" s="18"/>
      <c r="F194" s="17"/>
      <c r="G194" s="34"/>
      <c r="H194" s="35"/>
      <c r="I194" s="35"/>
      <c r="J194" s="17"/>
      <c r="K194" s="54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2:24" s="25" customFormat="1" ht="16.5" customHeight="1">
      <c r="B195" s="65"/>
      <c r="C195" s="66"/>
      <c r="D195" s="17"/>
      <c r="E195" s="18"/>
      <c r="F195" s="17"/>
      <c r="G195" s="34"/>
      <c r="H195" s="35"/>
      <c r="I195" s="35"/>
      <c r="J195" s="17"/>
      <c r="K195" s="54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2:24" s="25" customFormat="1" ht="16.5" customHeight="1">
      <c r="B196" s="65"/>
      <c r="C196" s="66"/>
      <c r="D196" s="17"/>
      <c r="E196" s="18"/>
      <c r="F196" s="17"/>
      <c r="G196" s="34"/>
      <c r="H196" s="35"/>
      <c r="I196" s="35"/>
      <c r="J196" s="17"/>
      <c r="K196" s="54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2:24" s="25" customFormat="1" ht="16.5" customHeight="1">
      <c r="B197" s="65"/>
      <c r="C197" s="66"/>
      <c r="D197" s="17"/>
      <c r="E197" s="18"/>
      <c r="F197" s="17"/>
      <c r="G197" s="34"/>
      <c r="H197" s="35"/>
      <c r="I197" s="35"/>
      <c r="J197" s="17"/>
      <c r="K197" s="54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2:24" s="25" customFormat="1" ht="16.5" customHeight="1">
      <c r="B198" s="65"/>
      <c r="C198" s="66"/>
      <c r="D198" s="17"/>
      <c r="E198" s="18"/>
      <c r="F198" s="17"/>
      <c r="G198" s="34"/>
      <c r="H198" s="35"/>
      <c r="I198" s="35"/>
      <c r="J198" s="17"/>
      <c r="K198" s="54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2:24" s="25" customFormat="1" ht="16.5" customHeight="1">
      <c r="B199" s="65"/>
      <c r="C199" s="66"/>
      <c r="D199" s="17"/>
      <c r="E199" s="18"/>
      <c r="F199" s="17"/>
      <c r="G199" s="34"/>
      <c r="H199" s="35"/>
      <c r="I199" s="35"/>
      <c r="J199" s="17"/>
      <c r="K199" s="54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2:24" s="25" customFormat="1" ht="16.5" customHeight="1">
      <c r="B200" s="65"/>
      <c r="C200" s="66"/>
      <c r="D200" s="17"/>
      <c r="E200" s="18"/>
      <c r="F200" s="17"/>
      <c r="G200" s="34"/>
      <c r="H200" s="35"/>
      <c r="I200" s="35"/>
      <c r="J200" s="17"/>
      <c r="K200" s="54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2:24" s="25" customFormat="1" ht="16.5" customHeight="1">
      <c r="B201" s="65"/>
      <c r="C201" s="66"/>
      <c r="D201" s="17"/>
      <c r="E201" s="18"/>
      <c r="F201" s="17"/>
      <c r="G201" s="34"/>
      <c r="H201" s="35"/>
      <c r="I201" s="35"/>
      <c r="J201" s="17"/>
      <c r="K201" s="54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2:24" s="25" customFormat="1" ht="16.5" customHeight="1">
      <c r="B202" s="65"/>
      <c r="C202" s="66"/>
      <c r="D202" s="17"/>
      <c r="E202" s="18"/>
      <c r="F202" s="17"/>
      <c r="G202" s="34"/>
      <c r="H202" s="35"/>
      <c r="I202" s="35"/>
      <c r="J202" s="17"/>
      <c r="K202" s="54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2:24" s="25" customFormat="1" ht="16.5" customHeight="1">
      <c r="B203" s="65"/>
      <c r="C203" s="66"/>
      <c r="D203" s="17"/>
      <c r="E203" s="18"/>
      <c r="F203" s="17"/>
      <c r="G203" s="34"/>
      <c r="H203" s="35"/>
      <c r="I203" s="35"/>
      <c r="J203" s="17"/>
      <c r="K203" s="54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2:24" s="25" customFormat="1" ht="16.5" customHeight="1">
      <c r="B204" s="65"/>
      <c r="C204" s="66"/>
      <c r="D204" s="17"/>
      <c r="E204" s="18"/>
      <c r="F204" s="17"/>
      <c r="G204" s="34"/>
      <c r="H204" s="35"/>
      <c r="I204" s="35"/>
      <c r="J204" s="17"/>
      <c r="K204" s="54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1:24" s="25" customFormat="1" ht="16.5" customHeight="1">
      <c r="A205" s="6"/>
      <c r="B205" s="69" t="s">
        <v>96</v>
      </c>
      <c r="C205" s="6"/>
      <c r="D205" s="70"/>
      <c r="E205" s="71"/>
      <c r="F205" s="17"/>
      <c r="G205" s="17"/>
      <c r="H205" s="17"/>
      <c r="I205" s="17"/>
      <c r="J205" s="17"/>
      <c r="K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2:10" ht="16.5" customHeight="1">
      <c r="B206" s="69" t="s">
        <v>97</v>
      </c>
      <c r="C206" s="41"/>
      <c r="D206" s="40"/>
      <c r="E206" s="42"/>
      <c r="F206" s="40"/>
      <c r="G206" s="38"/>
      <c r="H206" s="38"/>
      <c r="I206" s="38"/>
      <c r="J206" s="40"/>
    </row>
    <row r="207" spans="2:10" ht="16.5" customHeight="1">
      <c r="B207" s="16" t="s">
        <v>211</v>
      </c>
      <c r="C207" s="41"/>
      <c r="D207" s="40"/>
      <c r="E207" s="42"/>
      <c r="F207" s="40"/>
      <c r="G207" s="38"/>
      <c r="H207" s="38"/>
      <c r="I207" s="38"/>
      <c r="J207" s="40"/>
    </row>
    <row r="208" spans="1:24" s="25" customFormat="1" ht="16.5" customHeight="1">
      <c r="A208" s="6"/>
      <c r="B208" s="19"/>
      <c r="C208" s="6"/>
      <c r="D208" s="17"/>
      <c r="E208" s="18"/>
      <c r="F208" s="17"/>
      <c r="G208" s="17"/>
      <c r="H208" s="17"/>
      <c r="I208" s="17"/>
      <c r="J208" s="17"/>
      <c r="K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24" s="25" customFormat="1" ht="16.5" customHeight="1">
      <c r="A209" s="6"/>
      <c r="B209" s="20"/>
      <c r="C209" s="6"/>
      <c r="D209" s="17"/>
      <c r="E209" s="18"/>
      <c r="F209" s="17"/>
      <c r="G209" s="17"/>
      <c r="H209" s="17"/>
      <c r="I209" s="17"/>
      <c r="J209" s="17"/>
      <c r="K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2:24" s="25" customFormat="1" ht="16.5" customHeight="1">
      <c r="B210" s="20"/>
      <c r="C210" s="6"/>
      <c r="D210" s="17"/>
      <c r="E210" s="18"/>
      <c r="F210" s="17"/>
      <c r="G210" s="17"/>
      <c r="H210" s="17"/>
      <c r="I210" s="17"/>
      <c r="J210" s="17"/>
      <c r="K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2:24" s="25" customFormat="1" ht="16.5" customHeight="1" thickBot="1">
      <c r="B211" s="20"/>
      <c r="C211" s="6"/>
      <c r="D211" s="17"/>
      <c r="E211" s="18"/>
      <c r="F211" s="17"/>
      <c r="G211" s="17"/>
      <c r="H211" s="17"/>
      <c r="I211" s="17"/>
      <c r="J211" s="17"/>
      <c r="K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1:10" ht="16.5" customHeight="1" thickBot="1">
      <c r="A212" s="484"/>
      <c r="B212" s="484" t="s">
        <v>11</v>
      </c>
      <c r="C212" s="21" t="s">
        <v>12</v>
      </c>
      <c r="D212" s="489" t="s">
        <v>13</v>
      </c>
      <c r="E212" s="491" t="s">
        <v>14</v>
      </c>
      <c r="F212" s="489" t="s">
        <v>200</v>
      </c>
      <c r="G212" s="486" t="s">
        <v>15</v>
      </c>
      <c r="H212" s="487"/>
      <c r="I212" s="488"/>
      <c r="J212" s="22" t="s">
        <v>16</v>
      </c>
    </row>
    <row r="213" spans="1:10" ht="16.5" customHeight="1" thickBot="1">
      <c r="A213" s="485"/>
      <c r="B213" s="485"/>
      <c r="C213" s="23" t="s">
        <v>17</v>
      </c>
      <c r="D213" s="490"/>
      <c r="E213" s="492"/>
      <c r="F213" s="490"/>
      <c r="G213" s="24" t="s">
        <v>18</v>
      </c>
      <c r="H213" s="24" t="s">
        <v>19</v>
      </c>
      <c r="I213" s="24" t="s">
        <v>20</v>
      </c>
      <c r="J213" s="24" t="s">
        <v>21</v>
      </c>
    </row>
    <row r="214" spans="1:10" ht="16.5" customHeight="1" thickBot="1">
      <c r="A214" s="135"/>
      <c r="B214" s="136" t="s">
        <v>22</v>
      </c>
      <c r="C214" s="137"/>
      <c r="D214" s="138"/>
      <c r="E214" s="139"/>
      <c r="F214" s="138"/>
      <c r="G214" s="138"/>
      <c r="H214" s="138"/>
      <c r="I214" s="138"/>
      <c r="J214" s="140"/>
    </row>
    <row r="215" spans="1:10" ht="30.75" customHeight="1">
      <c r="A215" s="214" t="s">
        <v>301</v>
      </c>
      <c r="B215" s="213" t="s">
        <v>300</v>
      </c>
      <c r="C215" s="185">
        <v>100</v>
      </c>
      <c r="D215" s="168">
        <v>2.43</v>
      </c>
      <c r="E215" s="171">
        <v>30</v>
      </c>
      <c r="F215" s="155">
        <f aca="true" t="shared" si="4" ref="F215:F220">D215*E215%+D215</f>
        <v>3.1590000000000003</v>
      </c>
      <c r="G215" s="155">
        <v>0.26</v>
      </c>
      <c r="H215" s="155">
        <v>0.04</v>
      </c>
      <c r="I215" s="155">
        <v>1.05</v>
      </c>
      <c r="J215" s="155">
        <v>5.62</v>
      </c>
    </row>
    <row r="216" spans="1:10" ht="16.5" customHeight="1">
      <c r="A216" s="109"/>
      <c r="B216" s="109" t="s">
        <v>201</v>
      </c>
      <c r="C216" s="110" t="s">
        <v>222</v>
      </c>
      <c r="D216" s="111">
        <v>4.55</v>
      </c>
      <c r="E216" s="110">
        <v>30</v>
      </c>
      <c r="F216" s="118">
        <f t="shared" si="4"/>
        <v>5.915</v>
      </c>
      <c r="G216" s="117">
        <v>4.78</v>
      </c>
      <c r="H216" s="117">
        <v>4.05</v>
      </c>
      <c r="I216" s="117">
        <v>0.25</v>
      </c>
      <c r="J216" s="117">
        <v>56.55</v>
      </c>
    </row>
    <row r="217" spans="1:10" ht="16.5" customHeight="1">
      <c r="A217" s="109"/>
      <c r="B217" s="109" t="s">
        <v>221</v>
      </c>
      <c r="C217" s="110">
        <v>200</v>
      </c>
      <c r="D217" s="111">
        <v>9.48</v>
      </c>
      <c r="E217" s="110">
        <v>30</v>
      </c>
      <c r="F217" s="118">
        <f t="shared" si="4"/>
        <v>12.324</v>
      </c>
      <c r="G217" s="111">
        <v>13.883799999999999</v>
      </c>
      <c r="H217" s="111">
        <v>15.953520000000001</v>
      </c>
      <c r="I217" s="111">
        <v>36.258859</v>
      </c>
      <c r="J217" s="111">
        <v>344.152316</v>
      </c>
    </row>
    <row r="218" spans="1:10" ht="16.5" customHeight="1">
      <c r="A218" s="109"/>
      <c r="B218" s="109" t="s">
        <v>81</v>
      </c>
      <c r="C218" s="110">
        <v>30</v>
      </c>
      <c r="D218" s="111">
        <v>0.93</v>
      </c>
      <c r="E218" s="110">
        <v>30</v>
      </c>
      <c r="F218" s="118">
        <f t="shared" si="4"/>
        <v>1.209</v>
      </c>
      <c r="G218" s="111">
        <v>1.33</v>
      </c>
      <c r="H218" s="111">
        <v>0.2</v>
      </c>
      <c r="I218" s="111">
        <v>8.4</v>
      </c>
      <c r="J218" s="111">
        <v>42.8</v>
      </c>
    </row>
    <row r="219" spans="1:10" ht="16.5" customHeight="1">
      <c r="A219" s="109" t="s">
        <v>98</v>
      </c>
      <c r="B219" s="109" t="s">
        <v>73</v>
      </c>
      <c r="C219" s="110">
        <v>200</v>
      </c>
      <c r="D219" s="106">
        <v>3.05</v>
      </c>
      <c r="E219" s="107">
        <v>30</v>
      </c>
      <c r="F219" s="118">
        <f t="shared" si="4"/>
        <v>3.965</v>
      </c>
      <c r="G219" s="118">
        <v>0.4</v>
      </c>
      <c r="H219" s="118">
        <v>0</v>
      </c>
      <c r="I219" s="118">
        <v>23.6</v>
      </c>
      <c r="J219" s="118">
        <v>94</v>
      </c>
    </row>
    <row r="220" spans="1:10" ht="16.5" customHeight="1">
      <c r="A220" s="109"/>
      <c r="B220" s="109" t="s">
        <v>105</v>
      </c>
      <c r="C220" s="110">
        <v>250</v>
      </c>
      <c r="D220" s="118">
        <v>14.52</v>
      </c>
      <c r="E220" s="107">
        <v>30</v>
      </c>
      <c r="F220" s="118">
        <f t="shared" si="4"/>
        <v>18.875999999999998</v>
      </c>
      <c r="G220" s="118">
        <v>0.89</v>
      </c>
      <c r="H220" s="118">
        <v>0.31</v>
      </c>
      <c r="I220" s="118">
        <v>10.52</v>
      </c>
      <c r="J220" s="118">
        <v>48.45</v>
      </c>
    </row>
    <row r="221" spans="1:10" ht="16.5" customHeight="1" thickBot="1">
      <c r="A221" s="190"/>
      <c r="B221" s="123" t="s">
        <v>226</v>
      </c>
      <c r="C221" s="190"/>
      <c r="D221" s="157">
        <f>SUM(D215:D220)</f>
        <v>34.96</v>
      </c>
      <c r="E221" s="157"/>
      <c r="F221" s="157">
        <f>SUM(F215:F220)</f>
        <v>45.44799999999999</v>
      </c>
      <c r="G221" s="157">
        <f>SUM(G215:G220)</f>
        <v>21.543799999999997</v>
      </c>
      <c r="H221" s="157">
        <f>SUM(H215:H220)</f>
        <v>20.55352</v>
      </c>
      <c r="I221" s="157">
        <f>SUM(I215:I220)</f>
        <v>80.078859</v>
      </c>
      <c r="J221" s="157">
        <f>SUM(J215:J220)</f>
        <v>591.572316</v>
      </c>
    </row>
    <row r="222" spans="1:10" ht="16.5" customHeight="1" thickBot="1">
      <c r="A222" s="135"/>
      <c r="B222" s="136" t="s">
        <v>99</v>
      </c>
      <c r="C222" s="137"/>
      <c r="D222" s="138"/>
      <c r="E222" s="139"/>
      <c r="F222" s="138"/>
      <c r="G222" s="138"/>
      <c r="H222" s="138"/>
      <c r="I222" s="138"/>
      <c r="J222" s="140"/>
    </row>
    <row r="223" spans="1:10" ht="16.5" customHeight="1">
      <c r="A223" s="170"/>
      <c r="B223" s="170"/>
      <c r="C223" s="185"/>
      <c r="D223" s="186">
        <v>2.3</v>
      </c>
      <c r="E223" s="187">
        <v>30</v>
      </c>
      <c r="F223" s="155"/>
      <c r="G223" s="154"/>
      <c r="H223" s="154"/>
      <c r="I223" s="154"/>
      <c r="J223" s="155"/>
    </row>
    <row r="224" spans="1:10" ht="16.5" customHeight="1">
      <c r="A224" s="109" t="s">
        <v>100</v>
      </c>
      <c r="B224" s="109" t="s">
        <v>101</v>
      </c>
      <c r="C224" s="115">
        <v>250</v>
      </c>
      <c r="D224" s="111">
        <v>3.13</v>
      </c>
      <c r="E224" s="110">
        <v>30</v>
      </c>
      <c r="F224" s="118">
        <f aca="true" t="shared" si="5" ref="F224:F229">D224*E224%+D224</f>
        <v>4.069</v>
      </c>
      <c r="G224" s="111">
        <v>6.2</v>
      </c>
      <c r="H224" s="111">
        <v>5.6</v>
      </c>
      <c r="I224" s="111">
        <v>22.3</v>
      </c>
      <c r="J224" s="111">
        <v>167</v>
      </c>
    </row>
    <row r="225" spans="1:10" ht="15">
      <c r="A225" s="109" t="s">
        <v>102</v>
      </c>
      <c r="B225" s="109" t="s">
        <v>103</v>
      </c>
      <c r="C225" s="105" t="s">
        <v>104</v>
      </c>
      <c r="D225" s="106">
        <v>16</v>
      </c>
      <c r="E225" s="107">
        <v>30</v>
      </c>
      <c r="F225" s="118">
        <f t="shared" si="5"/>
        <v>20.8</v>
      </c>
      <c r="G225" s="106">
        <v>12</v>
      </c>
      <c r="H225" s="106">
        <v>10.6</v>
      </c>
      <c r="I225" s="106">
        <v>9.7</v>
      </c>
      <c r="J225" s="106">
        <v>187.5</v>
      </c>
    </row>
    <row r="226" spans="1:10" ht="16.5" customHeight="1">
      <c r="A226" s="210" t="s">
        <v>290</v>
      </c>
      <c r="B226" s="104" t="s">
        <v>291</v>
      </c>
      <c r="C226" s="169">
        <v>150</v>
      </c>
      <c r="D226" s="106">
        <v>6.07</v>
      </c>
      <c r="E226" s="107">
        <v>30</v>
      </c>
      <c r="F226" s="118">
        <f t="shared" si="5"/>
        <v>7.891</v>
      </c>
      <c r="G226" s="111">
        <v>3.82</v>
      </c>
      <c r="H226" s="111">
        <v>3.66</v>
      </c>
      <c r="I226" s="111">
        <v>22.76</v>
      </c>
      <c r="J226" s="111">
        <v>139.28</v>
      </c>
    </row>
    <row r="227" spans="1:10" ht="16.5" customHeight="1">
      <c r="A227" s="109"/>
      <c r="B227" s="109" t="s">
        <v>71</v>
      </c>
      <c r="C227" s="120" t="s">
        <v>40</v>
      </c>
      <c r="D227" s="111">
        <v>2.02</v>
      </c>
      <c r="E227" s="110">
        <v>30</v>
      </c>
      <c r="F227" s="118">
        <f t="shared" si="5"/>
        <v>2.626</v>
      </c>
      <c r="G227" s="118">
        <v>3.2</v>
      </c>
      <c r="H227" s="118">
        <v>0.32</v>
      </c>
      <c r="I227" s="118">
        <v>27.46</v>
      </c>
      <c r="J227" s="118">
        <v>74.3</v>
      </c>
    </row>
    <row r="228" spans="1:10" ht="16.5" customHeight="1">
      <c r="A228" s="109" t="s">
        <v>149</v>
      </c>
      <c r="B228" s="109" t="s">
        <v>150</v>
      </c>
      <c r="C228" s="112">
        <v>200</v>
      </c>
      <c r="D228" s="111">
        <v>5.28</v>
      </c>
      <c r="E228" s="110">
        <v>30</v>
      </c>
      <c r="F228" s="118">
        <f t="shared" si="5"/>
        <v>6.864000000000001</v>
      </c>
      <c r="G228" s="111">
        <v>0.8</v>
      </c>
      <c r="H228" s="111">
        <v>0</v>
      </c>
      <c r="I228" s="111">
        <v>45.9</v>
      </c>
      <c r="J228" s="111">
        <v>182</v>
      </c>
    </row>
    <row r="229" spans="1:13" ht="16.5" customHeight="1">
      <c r="A229" s="109"/>
      <c r="B229" s="109" t="s">
        <v>181</v>
      </c>
      <c r="C229" s="112">
        <v>204</v>
      </c>
      <c r="D229" s="111">
        <v>16.35</v>
      </c>
      <c r="E229" s="110">
        <v>30</v>
      </c>
      <c r="F229" s="118">
        <f t="shared" si="5"/>
        <v>21.255000000000003</v>
      </c>
      <c r="G229" s="111">
        <v>3</v>
      </c>
      <c r="H229" s="111">
        <v>1</v>
      </c>
      <c r="I229" s="111">
        <v>24.3</v>
      </c>
      <c r="J229" s="111">
        <v>101.2</v>
      </c>
      <c r="K229" s="14"/>
      <c r="L229" s="15"/>
      <c r="M229" s="14"/>
    </row>
    <row r="230" spans="1:10" ht="16.5" customHeight="1" thickBot="1">
      <c r="A230" s="176"/>
      <c r="B230" s="123" t="s">
        <v>226</v>
      </c>
      <c r="C230" s="174"/>
      <c r="D230" s="125">
        <f>SUM(D223:D229)</f>
        <v>51.15</v>
      </c>
      <c r="E230" s="125"/>
      <c r="F230" s="125">
        <f>SUM(F223:F229)</f>
        <v>63.505</v>
      </c>
      <c r="G230" s="125">
        <f>SUM(G223:G229)</f>
        <v>29.02</v>
      </c>
      <c r="H230" s="125">
        <f>SUM(H223:H229)</f>
        <v>21.18</v>
      </c>
      <c r="I230" s="125">
        <f>SUM(I223:I229)</f>
        <v>152.42000000000002</v>
      </c>
      <c r="J230" s="125">
        <f>SUM(J223:J229)</f>
        <v>851.28</v>
      </c>
    </row>
    <row r="231" spans="1:10" ht="16.5" customHeight="1" thickBot="1">
      <c r="A231" s="72"/>
      <c r="B231" s="99" t="s">
        <v>220</v>
      </c>
      <c r="C231" s="73"/>
      <c r="D231" s="33">
        <f>D230+D221</f>
        <v>86.11</v>
      </c>
      <c r="E231" s="33"/>
      <c r="F231" s="33">
        <f>F230+F221</f>
        <v>108.953</v>
      </c>
      <c r="G231" s="33">
        <f>G221+G230</f>
        <v>50.5638</v>
      </c>
      <c r="H231" s="33">
        <f>H221+H230</f>
        <v>41.73352</v>
      </c>
      <c r="I231" s="33">
        <f>I221+I230</f>
        <v>232.498859</v>
      </c>
      <c r="J231" s="33">
        <f>J221+J230</f>
        <v>1442.852316</v>
      </c>
    </row>
    <row r="232" spans="1:10" ht="16.5" customHeight="1">
      <c r="A232" s="25"/>
      <c r="B232" s="65"/>
      <c r="C232" s="65"/>
      <c r="D232" s="65"/>
      <c r="E232" s="67"/>
      <c r="F232" s="68"/>
      <c r="G232" s="65"/>
      <c r="H232" s="65"/>
      <c r="I232" s="65"/>
      <c r="J232" s="65"/>
    </row>
    <row r="233" spans="11:15" ht="16.5" customHeight="1">
      <c r="K233" s="52">
        <f>J260*100/2350</f>
        <v>26.651982978723403</v>
      </c>
      <c r="L233" s="15"/>
      <c r="M233" s="14"/>
      <c r="N233" s="14"/>
      <c r="O233" s="14"/>
    </row>
    <row r="234" spans="11:15" ht="16.5" customHeight="1">
      <c r="K234" s="14"/>
      <c r="L234" s="25">
        <v>2350</v>
      </c>
      <c r="M234" s="14"/>
      <c r="N234" s="14"/>
      <c r="O234" s="14"/>
    </row>
    <row r="235" spans="1:15" ht="16.5" customHeight="1">
      <c r="A235" s="25"/>
      <c r="B235" s="65"/>
      <c r="D235" s="17"/>
      <c r="G235" s="17"/>
      <c r="H235" s="17"/>
      <c r="I235" s="17"/>
      <c r="J235" s="17"/>
      <c r="K235" s="14"/>
      <c r="L235" s="15"/>
      <c r="M235" s="14"/>
      <c r="N235" s="14"/>
      <c r="O235" s="14"/>
    </row>
    <row r="236" spans="1:15" ht="16.5" customHeight="1">
      <c r="A236" s="25"/>
      <c r="B236" s="65"/>
      <c r="D236" s="17"/>
      <c r="G236" s="17"/>
      <c r="H236" s="17"/>
      <c r="I236" s="17"/>
      <c r="J236" s="17"/>
      <c r="K236" s="44"/>
      <c r="L236" s="15"/>
      <c r="M236" s="14"/>
      <c r="N236" s="14"/>
      <c r="O236" s="14"/>
    </row>
    <row r="237" spans="1:15" ht="16.5" customHeight="1">
      <c r="A237" s="25"/>
      <c r="B237" s="65"/>
      <c r="D237" s="17"/>
      <c r="G237" s="17"/>
      <c r="H237" s="17"/>
      <c r="I237" s="17"/>
      <c r="J237" s="17"/>
      <c r="K237" s="14"/>
      <c r="L237" s="15"/>
      <c r="M237" s="14"/>
      <c r="N237" s="14"/>
      <c r="O237" s="14"/>
    </row>
    <row r="238" spans="1:15" ht="16.5" customHeight="1">
      <c r="A238" s="25"/>
      <c r="B238" s="65"/>
      <c r="D238" s="17"/>
      <c r="G238" s="17"/>
      <c r="H238" s="17"/>
      <c r="I238" s="17"/>
      <c r="J238" s="17"/>
      <c r="K238" s="52"/>
      <c r="L238" s="15"/>
      <c r="M238" s="14"/>
      <c r="N238" s="14"/>
      <c r="O238" s="14"/>
    </row>
    <row r="239" spans="1:15" ht="16.5" customHeight="1">
      <c r="A239" s="25"/>
      <c r="B239" s="65"/>
      <c r="D239" s="17"/>
      <c r="G239" s="17"/>
      <c r="H239" s="17"/>
      <c r="I239" s="17"/>
      <c r="J239" s="17"/>
      <c r="K239" s="52"/>
      <c r="L239" s="15"/>
      <c r="M239" s="14"/>
      <c r="N239" s="14"/>
      <c r="O239" s="14"/>
    </row>
    <row r="240" spans="1:15" ht="16.5" customHeight="1">
      <c r="A240" s="25"/>
      <c r="B240" s="65"/>
      <c r="D240" s="17"/>
      <c r="G240" s="17"/>
      <c r="H240" s="17"/>
      <c r="I240" s="17"/>
      <c r="J240" s="17"/>
      <c r="K240" s="52"/>
      <c r="L240" s="15"/>
      <c r="M240" s="14"/>
      <c r="N240" s="14"/>
      <c r="O240" s="14"/>
    </row>
    <row r="241" spans="1:15" ht="16.5" customHeight="1">
      <c r="A241" s="25"/>
      <c r="B241" s="65"/>
      <c r="D241" s="17"/>
      <c r="G241" s="17"/>
      <c r="H241" s="17"/>
      <c r="I241" s="17"/>
      <c r="J241" s="17"/>
      <c r="K241" s="52"/>
      <c r="L241" s="15"/>
      <c r="M241" s="14"/>
      <c r="N241" s="14"/>
      <c r="O241" s="14"/>
    </row>
    <row r="242" spans="1:15" ht="16.5" customHeight="1">
      <c r="A242" s="25"/>
      <c r="B242" s="65"/>
      <c r="D242" s="17"/>
      <c r="G242" s="17"/>
      <c r="H242" s="17"/>
      <c r="I242" s="17"/>
      <c r="J242" s="17"/>
      <c r="K242" s="52"/>
      <c r="L242" s="15"/>
      <c r="M242" s="14"/>
      <c r="N242" s="14"/>
      <c r="O242" s="14"/>
    </row>
    <row r="243" spans="1:15" ht="16.5" customHeight="1">
      <c r="A243" s="25"/>
      <c r="B243" s="65"/>
      <c r="D243" s="17"/>
      <c r="G243" s="17"/>
      <c r="H243" s="17"/>
      <c r="I243" s="17"/>
      <c r="J243" s="17"/>
      <c r="K243" s="52"/>
      <c r="L243" s="15"/>
      <c r="M243" s="14"/>
      <c r="N243" s="14"/>
      <c r="O243" s="14"/>
    </row>
    <row r="244" spans="2:15" ht="16.5" customHeight="1">
      <c r="B244" s="65"/>
      <c r="D244" s="17"/>
      <c r="G244" s="17"/>
      <c r="H244" s="17"/>
      <c r="I244" s="17"/>
      <c r="J244" s="17"/>
      <c r="K244" s="54" t="e">
        <f>K233+#REF!</f>
        <v>#REF!</v>
      </c>
      <c r="L244" s="15"/>
      <c r="M244" s="14"/>
      <c r="N244" s="14"/>
      <c r="O244" s="14"/>
    </row>
    <row r="245" spans="2:10" ht="16.5" customHeight="1">
      <c r="B245" s="16" t="s">
        <v>106</v>
      </c>
      <c r="C245" s="41"/>
      <c r="D245" s="40"/>
      <c r="E245" s="42"/>
      <c r="F245" s="40"/>
      <c r="G245" s="38"/>
      <c r="H245" s="38"/>
      <c r="I245" s="38"/>
      <c r="J245" s="40"/>
    </row>
    <row r="246" spans="2:10" ht="16.5" customHeight="1">
      <c r="B246" s="16" t="s">
        <v>107</v>
      </c>
      <c r="C246" s="41"/>
      <c r="D246" s="40"/>
      <c r="E246" s="42"/>
      <c r="F246" s="40"/>
      <c r="G246" s="38"/>
      <c r="H246" s="38"/>
      <c r="I246" s="38"/>
      <c r="J246" s="40"/>
    </row>
    <row r="247" spans="2:10" ht="16.5" customHeight="1">
      <c r="B247" s="16" t="s">
        <v>211</v>
      </c>
      <c r="C247" s="41"/>
      <c r="D247" s="40"/>
      <c r="E247" s="42"/>
      <c r="F247" s="40"/>
      <c r="G247" s="38"/>
      <c r="H247" s="38"/>
      <c r="I247" s="38"/>
      <c r="J247" s="40"/>
    </row>
    <row r="248" spans="2:10" ht="16.5" customHeight="1">
      <c r="B248" s="19"/>
      <c r="C248" s="41"/>
      <c r="D248" s="40"/>
      <c r="E248" s="42"/>
      <c r="F248" s="40"/>
      <c r="G248" s="38"/>
      <c r="H248" s="38"/>
      <c r="I248" s="38"/>
      <c r="J248" s="40"/>
    </row>
    <row r="249" spans="2:10" ht="16.5" customHeight="1">
      <c r="B249" s="20"/>
      <c r="C249" s="41"/>
      <c r="D249" s="40"/>
      <c r="E249" s="42"/>
      <c r="F249" s="40"/>
      <c r="G249" s="38"/>
      <c r="H249" s="38"/>
      <c r="I249" s="38"/>
      <c r="J249" s="40"/>
    </row>
    <row r="250" spans="2:10" ht="16.5" customHeight="1">
      <c r="B250" s="20"/>
      <c r="C250" s="41"/>
      <c r="D250" s="40"/>
      <c r="E250" s="42"/>
      <c r="F250" s="40"/>
      <c r="G250" s="38"/>
      <c r="H250" s="38"/>
      <c r="I250" s="38"/>
      <c r="J250" s="40"/>
    </row>
    <row r="251" spans="2:10" ht="16.5" customHeight="1" thickBot="1">
      <c r="B251" s="20"/>
      <c r="C251" s="41"/>
      <c r="D251" s="40"/>
      <c r="E251" s="42"/>
      <c r="F251" s="40"/>
      <c r="G251" s="38"/>
      <c r="H251" s="38"/>
      <c r="I251" s="38"/>
      <c r="J251" s="40"/>
    </row>
    <row r="252" spans="1:10" ht="16.5" customHeight="1" thickBot="1">
      <c r="A252" s="484"/>
      <c r="B252" s="484" t="s">
        <v>11</v>
      </c>
      <c r="C252" s="21" t="s">
        <v>12</v>
      </c>
      <c r="D252" s="489" t="s">
        <v>13</v>
      </c>
      <c r="E252" s="491" t="s">
        <v>14</v>
      </c>
      <c r="F252" s="489" t="s">
        <v>200</v>
      </c>
      <c r="G252" s="486" t="s">
        <v>15</v>
      </c>
      <c r="H252" s="487"/>
      <c r="I252" s="488"/>
      <c r="J252" s="22" t="s">
        <v>16</v>
      </c>
    </row>
    <row r="253" spans="1:10" ht="16.5" customHeight="1" thickBot="1">
      <c r="A253" s="485"/>
      <c r="B253" s="485"/>
      <c r="C253" s="23" t="s">
        <v>17</v>
      </c>
      <c r="D253" s="490"/>
      <c r="E253" s="492"/>
      <c r="F253" s="490"/>
      <c r="G253" s="24" t="s">
        <v>18</v>
      </c>
      <c r="H253" s="24" t="s">
        <v>19</v>
      </c>
      <c r="I253" s="24" t="s">
        <v>20</v>
      </c>
      <c r="J253" s="24" t="s">
        <v>21</v>
      </c>
    </row>
    <row r="254" spans="1:10" ht="16.5" customHeight="1" thickBot="1">
      <c r="A254" s="135"/>
      <c r="B254" s="136" t="s">
        <v>108</v>
      </c>
      <c r="C254" s="137"/>
      <c r="D254" s="138"/>
      <c r="E254" s="139"/>
      <c r="F254" s="138"/>
      <c r="G254" s="138"/>
      <c r="H254" s="138"/>
      <c r="I254" s="138"/>
      <c r="J254" s="140"/>
    </row>
    <row r="255" spans="1:10" ht="16.5" customHeight="1">
      <c r="A255" s="153" t="s">
        <v>109</v>
      </c>
      <c r="B255" s="153" t="s">
        <v>110</v>
      </c>
      <c r="C255" s="154" t="s">
        <v>111</v>
      </c>
      <c r="D255" s="155">
        <v>6.27</v>
      </c>
      <c r="E255" s="156">
        <v>30</v>
      </c>
      <c r="F255" s="155">
        <f>D255*E255%+D255</f>
        <v>8.151</v>
      </c>
      <c r="G255" s="155">
        <v>8.78</v>
      </c>
      <c r="H255" s="155">
        <v>12.47</v>
      </c>
      <c r="I255" s="155">
        <v>43.5</v>
      </c>
      <c r="J255" s="155">
        <v>220.9</v>
      </c>
    </row>
    <row r="256" spans="1:10" ht="16.5" customHeight="1">
      <c r="A256" s="116"/>
      <c r="B256" s="116" t="s">
        <v>112</v>
      </c>
      <c r="C256" s="117">
        <v>30</v>
      </c>
      <c r="D256" s="118">
        <v>7.13</v>
      </c>
      <c r="E256" s="119">
        <v>30</v>
      </c>
      <c r="F256" s="118">
        <f>D256*E256%+D256</f>
        <v>9.269</v>
      </c>
      <c r="G256" s="117">
        <v>7.95</v>
      </c>
      <c r="H256" s="118">
        <v>7</v>
      </c>
      <c r="I256" s="118">
        <v>0</v>
      </c>
      <c r="J256" s="117">
        <v>94.77</v>
      </c>
    </row>
    <row r="257" spans="1:10" ht="16.5" customHeight="1">
      <c r="A257" s="116"/>
      <c r="B257" s="116" t="s">
        <v>53</v>
      </c>
      <c r="C257" s="119">
        <v>30</v>
      </c>
      <c r="D257" s="118">
        <v>0.81</v>
      </c>
      <c r="E257" s="119">
        <v>30</v>
      </c>
      <c r="F257" s="118">
        <f>D257*E257%+D257</f>
        <v>1.053</v>
      </c>
      <c r="G257" s="118">
        <v>2.2278000000000002</v>
      </c>
      <c r="H257" s="118">
        <v>0.2112</v>
      </c>
      <c r="I257" s="118">
        <v>13.3224</v>
      </c>
      <c r="J257" s="118">
        <v>64.1016</v>
      </c>
    </row>
    <row r="258" spans="1:10" ht="16.5" customHeight="1">
      <c r="A258" s="109" t="s">
        <v>31</v>
      </c>
      <c r="B258" s="116" t="s">
        <v>192</v>
      </c>
      <c r="C258" s="117">
        <v>200</v>
      </c>
      <c r="D258" s="111">
        <v>6.69</v>
      </c>
      <c r="E258" s="110">
        <v>30</v>
      </c>
      <c r="F258" s="106">
        <f>D258*E258%+D258</f>
        <v>8.697000000000001</v>
      </c>
      <c r="G258" s="111">
        <v>4.9</v>
      </c>
      <c r="H258" s="111">
        <v>5</v>
      </c>
      <c r="I258" s="111">
        <v>32.5</v>
      </c>
      <c r="J258" s="111">
        <v>190</v>
      </c>
    </row>
    <row r="259" spans="1:12" ht="16.5" customHeight="1">
      <c r="A259" s="109"/>
      <c r="B259" s="116" t="s">
        <v>201</v>
      </c>
      <c r="C259" s="117" t="s">
        <v>202</v>
      </c>
      <c r="D259" s="111">
        <v>4.55</v>
      </c>
      <c r="E259" s="110">
        <v>30</v>
      </c>
      <c r="F259" s="106">
        <f>D259*E259%+D259</f>
        <v>5.915</v>
      </c>
      <c r="G259" s="111">
        <v>4.78</v>
      </c>
      <c r="H259" s="111">
        <v>4.05</v>
      </c>
      <c r="I259" s="111">
        <v>0.25</v>
      </c>
      <c r="J259" s="111">
        <v>56.55</v>
      </c>
      <c r="L259" s="6"/>
    </row>
    <row r="260" spans="1:12" ht="16.5" customHeight="1" thickBot="1">
      <c r="A260" s="123"/>
      <c r="B260" s="123" t="s">
        <v>226</v>
      </c>
      <c r="C260" s="123"/>
      <c r="D260" s="157">
        <f>SUM(D255:D259)</f>
        <v>25.45</v>
      </c>
      <c r="E260" s="157"/>
      <c r="F260" s="157">
        <f>SUM(F255:F259)</f>
        <v>33.085</v>
      </c>
      <c r="G260" s="157">
        <f>SUM(G255:G259)</f>
        <v>28.6378</v>
      </c>
      <c r="H260" s="157">
        <f>SUM(H255:H259)</f>
        <v>28.7312</v>
      </c>
      <c r="I260" s="157">
        <f>SUM(I255:I259)</f>
        <v>89.5724</v>
      </c>
      <c r="J260" s="157">
        <f>SUM(J255:J259)</f>
        <v>626.3216</v>
      </c>
      <c r="L260" s="6"/>
    </row>
    <row r="261" spans="1:12" ht="16.5" customHeight="1" thickBot="1">
      <c r="A261" s="135"/>
      <c r="B261" s="136" t="s">
        <v>33</v>
      </c>
      <c r="C261" s="137"/>
      <c r="D261" s="138"/>
      <c r="E261" s="139"/>
      <c r="F261" s="138"/>
      <c r="G261" s="138"/>
      <c r="H261" s="138"/>
      <c r="I261" s="138"/>
      <c r="J261" s="140"/>
      <c r="L261" s="6"/>
    </row>
    <row r="262" spans="1:12" ht="16.5" customHeight="1">
      <c r="A262" s="153" t="s">
        <v>113</v>
      </c>
      <c r="B262" s="153" t="s">
        <v>114</v>
      </c>
      <c r="C262" s="171">
        <v>100</v>
      </c>
      <c r="D262" s="168">
        <v>5.79</v>
      </c>
      <c r="E262" s="171">
        <v>30</v>
      </c>
      <c r="F262" s="155">
        <f>D262*E262%+D262</f>
        <v>7.527</v>
      </c>
      <c r="G262" s="168">
        <v>0.81</v>
      </c>
      <c r="H262" s="168">
        <v>4.47</v>
      </c>
      <c r="I262" s="168">
        <v>2.96</v>
      </c>
      <c r="J262" s="168">
        <v>55.29</v>
      </c>
      <c r="L262" s="6"/>
    </row>
    <row r="263" spans="1:12" ht="16.5" customHeight="1">
      <c r="A263" s="109" t="s">
        <v>115</v>
      </c>
      <c r="B263" s="109" t="s">
        <v>116</v>
      </c>
      <c r="C263" s="115" t="s">
        <v>36</v>
      </c>
      <c r="D263" s="111">
        <v>6.01</v>
      </c>
      <c r="E263" s="110">
        <v>30</v>
      </c>
      <c r="F263" s="118">
        <f>D263*E263%+D263</f>
        <v>7.813</v>
      </c>
      <c r="G263" s="111">
        <v>2.47</v>
      </c>
      <c r="H263" s="111">
        <v>5.66</v>
      </c>
      <c r="I263" s="111">
        <v>16.45</v>
      </c>
      <c r="J263" s="111">
        <v>148.31</v>
      </c>
      <c r="L263" s="6"/>
    </row>
    <row r="264" spans="1:12" ht="15">
      <c r="A264" s="178" t="s">
        <v>117</v>
      </c>
      <c r="B264" s="109" t="s">
        <v>118</v>
      </c>
      <c r="C264" s="115" t="s">
        <v>119</v>
      </c>
      <c r="D264" s="111">
        <v>27.71</v>
      </c>
      <c r="E264" s="110">
        <v>30</v>
      </c>
      <c r="F264" s="118">
        <f>D264*E264%+D264</f>
        <v>36.023</v>
      </c>
      <c r="G264" s="111">
        <v>12.25</v>
      </c>
      <c r="H264" s="111">
        <v>12.25</v>
      </c>
      <c r="I264" s="111">
        <v>47</v>
      </c>
      <c r="J264" s="111">
        <v>284.2</v>
      </c>
      <c r="L264" s="6"/>
    </row>
    <row r="265" spans="1:12" ht="16.5" customHeight="1">
      <c r="A265" s="109"/>
      <c r="B265" s="109" t="s">
        <v>120</v>
      </c>
      <c r="C265" s="120" t="s">
        <v>40</v>
      </c>
      <c r="D265" s="111">
        <v>2.02</v>
      </c>
      <c r="E265" s="110">
        <v>30</v>
      </c>
      <c r="F265" s="118">
        <f>D265*E265%+D265</f>
        <v>2.626</v>
      </c>
      <c r="G265" s="118">
        <v>3.2</v>
      </c>
      <c r="H265" s="118">
        <v>0.32</v>
      </c>
      <c r="I265" s="118">
        <v>27.46</v>
      </c>
      <c r="J265" s="118">
        <v>74.3</v>
      </c>
      <c r="L265" s="6"/>
    </row>
    <row r="266" spans="1:12" ht="16.5" customHeight="1">
      <c r="A266" s="109" t="s">
        <v>121</v>
      </c>
      <c r="B266" s="109" t="s">
        <v>122</v>
      </c>
      <c r="C266" s="115">
        <v>200</v>
      </c>
      <c r="D266" s="111">
        <v>3.67</v>
      </c>
      <c r="E266" s="110">
        <v>30</v>
      </c>
      <c r="F266" s="118">
        <f>D266*E266%+D266</f>
        <v>4.771</v>
      </c>
      <c r="G266" s="111">
        <v>0.2</v>
      </c>
      <c r="H266" s="111">
        <v>0</v>
      </c>
      <c r="I266" s="111">
        <v>17.9</v>
      </c>
      <c r="J266" s="111">
        <v>142</v>
      </c>
      <c r="L266" s="6"/>
    </row>
    <row r="267" spans="1:12" ht="16.5" thickBot="1">
      <c r="A267" s="176"/>
      <c r="B267" s="123" t="s">
        <v>226</v>
      </c>
      <c r="C267" s="177"/>
      <c r="D267" s="125">
        <f>SUM(D262:D266)</f>
        <v>45.20000000000001</v>
      </c>
      <c r="E267" s="125"/>
      <c r="F267" s="125">
        <f>SUM(F262:F266)</f>
        <v>58.76</v>
      </c>
      <c r="G267" s="125">
        <f>SUM(G262:G266)</f>
        <v>18.93</v>
      </c>
      <c r="H267" s="125">
        <f>SUM(H262:H266)</f>
        <v>22.7</v>
      </c>
      <c r="I267" s="125">
        <f>SUM(I262:I266)</f>
        <v>111.77000000000001</v>
      </c>
      <c r="J267" s="125">
        <f>SUM(J262:J266)</f>
        <v>704.0999999999999</v>
      </c>
      <c r="L267" s="6"/>
    </row>
    <row r="268" spans="1:12" ht="16.5" customHeight="1" thickBot="1">
      <c r="A268" s="26"/>
      <c r="B268" s="26" t="s">
        <v>44</v>
      </c>
      <c r="C268" s="27"/>
      <c r="D268" s="33">
        <f>D267+D260</f>
        <v>70.65</v>
      </c>
      <c r="E268" s="33"/>
      <c r="F268" s="33">
        <f>F267+F260</f>
        <v>91.845</v>
      </c>
      <c r="G268" s="24">
        <f>G260+G267</f>
        <v>47.5678</v>
      </c>
      <c r="H268" s="24">
        <f>H260+H267</f>
        <v>51.431200000000004</v>
      </c>
      <c r="I268" s="24">
        <f>I260+I267</f>
        <v>201.3424</v>
      </c>
      <c r="J268" s="24">
        <f>J260+J267</f>
        <v>1330.4216</v>
      </c>
      <c r="L268" s="6"/>
    </row>
    <row r="269" spans="7:12" ht="16.5" customHeight="1">
      <c r="G269" s="34"/>
      <c r="H269" s="35"/>
      <c r="I269" s="35"/>
      <c r="L269" s="6"/>
    </row>
    <row r="270" spans="11:12" ht="16.5" customHeight="1">
      <c r="K270" s="52">
        <f>J297*100/2350</f>
        <v>22.521702127659573</v>
      </c>
      <c r="L270" s="6"/>
    </row>
    <row r="271" ht="16.5" customHeight="1">
      <c r="L271" s="6"/>
    </row>
    <row r="272" ht="16.5" customHeight="1">
      <c r="L272" s="6"/>
    </row>
    <row r="273" ht="16.5" customHeight="1">
      <c r="L273" s="6"/>
    </row>
    <row r="274" ht="16.5" customHeight="1">
      <c r="L274" s="6"/>
    </row>
    <row r="275" ht="16.5" customHeight="1">
      <c r="L275" s="6"/>
    </row>
    <row r="276" ht="16.5" customHeight="1">
      <c r="L276" s="6"/>
    </row>
    <row r="277" ht="16.5" customHeight="1">
      <c r="L277" s="6"/>
    </row>
    <row r="278" ht="16.5" customHeight="1">
      <c r="L278" s="6"/>
    </row>
    <row r="279" spans="11:12" ht="16.5" customHeight="1">
      <c r="K279" s="52">
        <f>J306*100/2350</f>
        <v>32.54595744680851</v>
      </c>
      <c r="L279" s="6"/>
    </row>
    <row r="280" ht="16.5" customHeight="1">
      <c r="L280" s="6"/>
    </row>
    <row r="281" ht="16.5" customHeight="1">
      <c r="L281" s="6"/>
    </row>
    <row r="282" ht="16.5" customHeight="1">
      <c r="L282" s="6"/>
    </row>
    <row r="283" ht="16.5" customHeight="1">
      <c r="L283" s="6"/>
    </row>
    <row r="284" ht="16.5" customHeight="1">
      <c r="L284" s="6"/>
    </row>
    <row r="285" spans="2:12" ht="16.5" customHeight="1">
      <c r="B285" s="16" t="s">
        <v>123</v>
      </c>
      <c r="L285" s="6"/>
    </row>
    <row r="286" spans="2:12" ht="16.5" customHeight="1">
      <c r="B286" s="16" t="s">
        <v>124</v>
      </c>
      <c r="C286" s="41"/>
      <c r="D286" s="40"/>
      <c r="E286" s="42"/>
      <c r="F286" s="40"/>
      <c r="G286" s="38"/>
      <c r="H286" s="38"/>
      <c r="I286" s="38"/>
      <c r="J286" s="40"/>
      <c r="L286" s="6"/>
    </row>
    <row r="287" spans="2:12" ht="16.5" customHeight="1">
      <c r="B287" s="16" t="s">
        <v>211</v>
      </c>
      <c r="C287" s="41"/>
      <c r="D287" s="40"/>
      <c r="E287" s="42"/>
      <c r="F287" s="40"/>
      <c r="G287" s="38"/>
      <c r="H287" s="38"/>
      <c r="I287" s="38"/>
      <c r="J287" s="40"/>
      <c r="L287" s="6"/>
    </row>
    <row r="288" spans="2:12" ht="16.5" customHeight="1">
      <c r="B288" s="19"/>
      <c r="D288" s="17"/>
      <c r="G288" s="17"/>
      <c r="H288" s="17"/>
      <c r="I288" s="17"/>
      <c r="J288" s="17"/>
      <c r="L288" s="6"/>
    </row>
    <row r="289" spans="2:12" ht="16.5" customHeight="1" thickBot="1">
      <c r="B289" s="19"/>
      <c r="D289" s="17"/>
      <c r="G289" s="17"/>
      <c r="H289" s="17"/>
      <c r="I289" s="17"/>
      <c r="J289" s="17"/>
      <c r="L289" s="6"/>
    </row>
    <row r="290" spans="1:12" ht="16.5" customHeight="1" thickBot="1">
      <c r="A290" s="484"/>
      <c r="B290" s="484" t="s">
        <v>11</v>
      </c>
      <c r="C290" s="21" t="s">
        <v>12</v>
      </c>
      <c r="D290" s="489" t="s">
        <v>13</v>
      </c>
      <c r="E290" s="491" t="s">
        <v>14</v>
      </c>
      <c r="F290" s="489" t="s">
        <v>200</v>
      </c>
      <c r="G290" s="493" t="s">
        <v>15</v>
      </c>
      <c r="H290" s="494"/>
      <c r="I290" s="495"/>
      <c r="J290" s="21" t="s">
        <v>16</v>
      </c>
      <c r="L290" s="6"/>
    </row>
    <row r="291" spans="1:12" ht="16.5" customHeight="1" thickBot="1">
      <c r="A291" s="485"/>
      <c r="B291" s="485"/>
      <c r="C291" s="23" t="s">
        <v>17</v>
      </c>
      <c r="D291" s="490"/>
      <c r="E291" s="492"/>
      <c r="F291" s="490"/>
      <c r="G291" s="23" t="s">
        <v>18</v>
      </c>
      <c r="H291" s="23" t="s">
        <v>19</v>
      </c>
      <c r="I291" s="23" t="s">
        <v>20</v>
      </c>
      <c r="J291" s="23" t="s">
        <v>21</v>
      </c>
      <c r="L291" s="6"/>
    </row>
    <row r="292" spans="1:12" ht="16.5" customHeight="1" thickBot="1">
      <c r="A292" s="135"/>
      <c r="B292" s="136" t="s">
        <v>22</v>
      </c>
      <c r="C292" s="137"/>
      <c r="D292" s="138"/>
      <c r="E292" s="139"/>
      <c r="F292" s="138"/>
      <c r="G292" s="138"/>
      <c r="H292" s="138"/>
      <c r="I292" s="138"/>
      <c r="J292" s="140"/>
      <c r="L292" s="6"/>
    </row>
    <row r="293" spans="1:12" ht="16.5" customHeight="1">
      <c r="A293" s="153"/>
      <c r="B293" s="153" t="s">
        <v>23</v>
      </c>
      <c r="C293" s="154">
        <v>25</v>
      </c>
      <c r="D293" s="155">
        <v>2.3</v>
      </c>
      <c r="E293" s="156">
        <v>30</v>
      </c>
      <c r="F293" s="155">
        <f>D293*E293%+D293</f>
        <v>2.9899999999999998</v>
      </c>
      <c r="G293" s="154">
        <v>0.61</v>
      </c>
      <c r="H293" s="155">
        <v>0.02</v>
      </c>
      <c r="I293" s="155">
        <v>0.2</v>
      </c>
      <c r="J293" s="155">
        <v>3.46</v>
      </c>
      <c r="L293" s="6"/>
    </row>
    <row r="294" spans="1:12" ht="16.5" customHeight="1">
      <c r="A294" s="116" t="s">
        <v>125</v>
      </c>
      <c r="B294" s="116" t="s">
        <v>188</v>
      </c>
      <c r="C294" s="117" t="s">
        <v>49</v>
      </c>
      <c r="D294" s="118">
        <v>26.92</v>
      </c>
      <c r="E294" s="119">
        <v>30</v>
      </c>
      <c r="F294" s="118">
        <f>D294*E294%+D294</f>
        <v>34.996</v>
      </c>
      <c r="G294" s="118">
        <v>20</v>
      </c>
      <c r="H294" s="118">
        <v>19.6</v>
      </c>
      <c r="I294" s="118">
        <v>33</v>
      </c>
      <c r="J294" s="118">
        <v>396</v>
      </c>
      <c r="L294" s="6"/>
    </row>
    <row r="295" spans="1:12" ht="16.5" customHeight="1">
      <c r="A295" s="116"/>
      <c r="B295" s="116" t="s">
        <v>81</v>
      </c>
      <c r="C295" s="119">
        <v>30</v>
      </c>
      <c r="D295" s="118">
        <v>0.93</v>
      </c>
      <c r="E295" s="119">
        <v>30</v>
      </c>
      <c r="F295" s="118">
        <f>D295*E295%+D295</f>
        <v>1.209</v>
      </c>
      <c r="G295" s="111">
        <v>1.33</v>
      </c>
      <c r="H295" s="111">
        <v>0.2</v>
      </c>
      <c r="I295" s="111">
        <v>8.4</v>
      </c>
      <c r="J295" s="111">
        <v>42.8</v>
      </c>
      <c r="L295" s="6"/>
    </row>
    <row r="296" spans="1:12" ht="16.5" customHeight="1">
      <c r="A296" s="116" t="s">
        <v>50</v>
      </c>
      <c r="B296" s="116" t="s">
        <v>171</v>
      </c>
      <c r="C296" s="159" t="s">
        <v>52</v>
      </c>
      <c r="D296" s="118">
        <v>2.33</v>
      </c>
      <c r="E296" s="119">
        <v>30</v>
      </c>
      <c r="F296" s="118">
        <f>D296*E296%+D296</f>
        <v>3.029</v>
      </c>
      <c r="G296" s="118">
        <v>1.6</v>
      </c>
      <c r="H296" s="118">
        <v>1.6</v>
      </c>
      <c r="I296" s="118">
        <v>17.3</v>
      </c>
      <c r="J296" s="118">
        <v>87</v>
      </c>
      <c r="L296" s="6"/>
    </row>
    <row r="297" spans="1:12" ht="16.5" customHeight="1" thickBot="1">
      <c r="A297" s="123"/>
      <c r="B297" s="123" t="s">
        <v>226</v>
      </c>
      <c r="C297" s="123"/>
      <c r="D297" s="157">
        <f aca="true" t="shared" si="6" ref="D297:J297">SUM(D293:D296)</f>
        <v>32.480000000000004</v>
      </c>
      <c r="E297" s="157">
        <f t="shared" si="6"/>
        <v>120</v>
      </c>
      <c r="F297" s="157">
        <f t="shared" si="6"/>
        <v>42.224000000000004</v>
      </c>
      <c r="G297" s="157">
        <f t="shared" si="6"/>
        <v>23.54</v>
      </c>
      <c r="H297" s="157">
        <f t="shared" si="6"/>
        <v>21.42</v>
      </c>
      <c r="I297" s="157">
        <f t="shared" si="6"/>
        <v>58.900000000000006</v>
      </c>
      <c r="J297" s="157">
        <f t="shared" si="6"/>
        <v>529.26</v>
      </c>
      <c r="L297" s="6"/>
    </row>
    <row r="298" spans="1:12" ht="16.5" customHeight="1" thickBot="1">
      <c r="A298" s="135"/>
      <c r="B298" s="136" t="s">
        <v>127</v>
      </c>
      <c r="C298" s="137"/>
      <c r="D298" s="138"/>
      <c r="E298" s="139"/>
      <c r="F298" s="138"/>
      <c r="G298" s="138"/>
      <c r="H298" s="138"/>
      <c r="I298" s="138"/>
      <c r="J298" s="140"/>
      <c r="L298" s="6"/>
    </row>
    <row r="299" spans="1:12" ht="16.5" customHeight="1">
      <c r="A299" s="170" t="s">
        <v>128</v>
      </c>
      <c r="B299" s="170" t="s">
        <v>129</v>
      </c>
      <c r="C299" s="167">
        <v>100</v>
      </c>
      <c r="D299" s="168">
        <v>5.19</v>
      </c>
      <c r="E299" s="171">
        <v>30</v>
      </c>
      <c r="F299" s="168">
        <f aca="true" t="shared" si="7" ref="F299:F305">D299*E299%+D299</f>
        <v>6.747000000000001</v>
      </c>
      <c r="G299" s="168">
        <v>2.36</v>
      </c>
      <c r="H299" s="168">
        <v>3.1</v>
      </c>
      <c r="I299" s="168">
        <v>2.86</v>
      </c>
      <c r="J299" s="168">
        <v>69.16</v>
      </c>
      <c r="L299" s="6"/>
    </row>
    <row r="300" spans="1:12" ht="16.5" customHeight="1">
      <c r="A300" s="104" t="s">
        <v>144</v>
      </c>
      <c r="B300" s="104" t="s">
        <v>145</v>
      </c>
      <c r="C300" s="105" t="s">
        <v>146</v>
      </c>
      <c r="D300" s="106">
        <v>12.57</v>
      </c>
      <c r="E300" s="107">
        <v>30</v>
      </c>
      <c r="F300" s="118">
        <f>D300*E300%+D300</f>
        <v>16.341</v>
      </c>
      <c r="G300" s="111">
        <v>2</v>
      </c>
      <c r="H300" s="111">
        <v>2.4</v>
      </c>
      <c r="I300" s="111">
        <v>14.8</v>
      </c>
      <c r="J300" s="111">
        <v>90</v>
      </c>
      <c r="L300" s="6"/>
    </row>
    <row r="301" spans="1:12" ht="16.5" customHeight="1">
      <c r="A301" s="109"/>
      <c r="B301" s="109" t="s">
        <v>212</v>
      </c>
      <c r="C301" s="105" t="s">
        <v>26</v>
      </c>
      <c r="D301" s="106">
        <v>6.67</v>
      </c>
      <c r="E301" s="107">
        <v>30</v>
      </c>
      <c r="F301" s="106">
        <f t="shared" si="7"/>
        <v>8.671</v>
      </c>
      <c r="G301" s="106">
        <v>17.07</v>
      </c>
      <c r="H301" s="106">
        <v>14.37</v>
      </c>
      <c r="I301" s="106">
        <v>2.74</v>
      </c>
      <c r="J301" s="106">
        <v>166.59</v>
      </c>
      <c r="L301" s="6"/>
    </row>
    <row r="302" spans="1:12" ht="16.5" customHeight="1">
      <c r="A302" s="109" t="s">
        <v>133</v>
      </c>
      <c r="B302" s="109" t="s">
        <v>134</v>
      </c>
      <c r="C302" s="169">
        <v>150</v>
      </c>
      <c r="D302" s="106">
        <v>2.72</v>
      </c>
      <c r="E302" s="107">
        <v>30</v>
      </c>
      <c r="F302" s="106">
        <f t="shared" si="7"/>
        <v>3.5360000000000005</v>
      </c>
      <c r="G302" s="106">
        <v>4.5</v>
      </c>
      <c r="H302" s="106">
        <v>7.38</v>
      </c>
      <c r="I302" s="106">
        <v>46.26</v>
      </c>
      <c r="J302" s="106">
        <v>202.99</v>
      </c>
      <c r="L302" s="6"/>
    </row>
    <row r="303" spans="1:12" ht="16.5" customHeight="1">
      <c r="A303" s="109"/>
      <c r="B303" s="109" t="s">
        <v>62</v>
      </c>
      <c r="C303" s="158" t="s">
        <v>40</v>
      </c>
      <c r="D303" s="118">
        <v>1.45</v>
      </c>
      <c r="E303" s="110">
        <v>30</v>
      </c>
      <c r="F303" s="106">
        <f t="shared" si="7"/>
        <v>1.885</v>
      </c>
      <c r="G303" s="118">
        <v>2.67</v>
      </c>
      <c r="H303" s="118">
        <v>0.6</v>
      </c>
      <c r="I303" s="118">
        <v>16.8</v>
      </c>
      <c r="J303" s="118">
        <v>85.6</v>
      </c>
      <c r="L303" s="6"/>
    </row>
    <row r="304" spans="1:12" ht="16.5" customHeight="1">
      <c r="A304" s="109"/>
      <c r="B304" s="109" t="s">
        <v>191</v>
      </c>
      <c r="C304" s="110">
        <v>200</v>
      </c>
      <c r="D304" s="111">
        <v>5.8</v>
      </c>
      <c r="E304" s="110">
        <v>30</v>
      </c>
      <c r="F304" s="106">
        <f t="shared" si="7"/>
        <v>7.54</v>
      </c>
      <c r="G304" s="179">
        <v>0.56</v>
      </c>
      <c r="H304" s="179">
        <v>0</v>
      </c>
      <c r="I304" s="179">
        <v>27.89</v>
      </c>
      <c r="J304" s="179">
        <v>93.79</v>
      </c>
      <c r="L304" s="6"/>
    </row>
    <row r="305" spans="1:12" ht="16.5" customHeight="1">
      <c r="A305" s="109"/>
      <c r="B305" s="109" t="s">
        <v>293</v>
      </c>
      <c r="C305" s="110">
        <v>247</v>
      </c>
      <c r="D305" s="111">
        <v>16.06</v>
      </c>
      <c r="E305" s="110">
        <v>30</v>
      </c>
      <c r="F305" s="106">
        <f t="shared" si="7"/>
        <v>20.878</v>
      </c>
      <c r="G305" s="179">
        <v>1.2</v>
      </c>
      <c r="H305" s="179">
        <v>0.56</v>
      </c>
      <c r="I305" s="179">
        <v>11.72</v>
      </c>
      <c r="J305" s="179">
        <v>56.7</v>
      </c>
      <c r="L305" s="6"/>
    </row>
    <row r="306" spans="1:12" ht="16.5" thickBot="1">
      <c r="A306" s="176"/>
      <c r="B306" s="123" t="s">
        <v>226</v>
      </c>
      <c r="C306" s="177"/>
      <c r="D306" s="125">
        <f>SUM(D299:D305)</f>
        <v>50.459999999999994</v>
      </c>
      <c r="E306" s="125"/>
      <c r="F306" s="125">
        <f>SUM(F299:F305)</f>
        <v>65.598</v>
      </c>
      <c r="G306" s="125">
        <f>SUM(G299:G305)</f>
        <v>30.36</v>
      </c>
      <c r="H306" s="125">
        <f>SUM(H299:H305)</f>
        <v>28.409999999999997</v>
      </c>
      <c r="I306" s="125">
        <f>SUM(I299:I305)</f>
        <v>123.07</v>
      </c>
      <c r="J306" s="125">
        <f>SUM(J299:J305)</f>
        <v>764.83</v>
      </c>
      <c r="L306" s="6"/>
    </row>
    <row r="307" spans="1:12" ht="16.5" customHeight="1" thickBot="1">
      <c r="A307" s="26"/>
      <c r="B307" s="26" t="s">
        <v>44</v>
      </c>
      <c r="C307" s="27"/>
      <c r="D307" s="33">
        <f>D306+D297</f>
        <v>82.94</v>
      </c>
      <c r="E307" s="33"/>
      <c r="F307" s="33">
        <f>F306+F297</f>
        <v>107.822</v>
      </c>
      <c r="G307" s="49">
        <f>G297+G306</f>
        <v>53.9</v>
      </c>
      <c r="H307" s="49">
        <f>H297+H306</f>
        <v>49.83</v>
      </c>
      <c r="I307" s="49">
        <f>I297+I306</f>
        <v>181.97</v>
      </c>
      <c r="J307" s="49">
        <f>J297+J306</f>
        <v>1294.0900000000001</v>
      </c>
      <c r="L307" s="6"/>
    </row>
    <row r="308" spans="2:10" ht="16.5" customHeight="1">
      <c r="B308" s="20"/>
      <c r="D308" s="17"/>
      <c r="G308" s="17"/>
      <c r="H308" s="17"/>
      <c r="I308" s="17"/>
      <c r="J308" s="17"/>
    </row>
    <row r="309" spans="2:10" ht="16.5" customHeight="1">
      <c r="B309" s="20"/>
      <c r="D309" s="17"/>
      <c r="G309" s="17"/>
      <c r="H309" s="17"/>
      <c r="I309" s="17"/>
      <c r="J309" s="17"/>
    </row>
    <row r="310" spans="2:11" ht="16.5" customHeight="1">
      <c r="B310" s="74"/>
      <c r="C310" s="41"/>
      <c r="D310" s="40"/>
      <c r="E310" s="42"/>
      <c r="F310" s="40"/>
      <c r="G310" s="34"/>
      <c r="H310" s="35"/>
      <c r="I310" s="35"/>
      <c r="J310" s="40"/>
      <c r="K310" s="14" t="s">
        <v>185</v>
      </c>
    </row>
    <row r="311" spans="2:11" ht="16.5" customHeight="1">
      <c r="B311" s="74"/>
      <c r="C311" s="41"/>
      <c r="D311" s="40"/>
      <c r="E311" s="42"/>
      <c r="F311" s="40"/>
      <c r="G311" s="38"/>
      <c r="H311" s="75"/>
      <c r="I311" s="75"/>
      <c r="J311" s="40"/>
      <c r="K311" s="76">
        <f>J338*M313/L314</f>
        <v>22.127659574468087</v>
      </c>
    </row>
    <row r="312" spans="2:10" ht="16.5" customHeight="1">
      <c r="B312" s="74"/>
      <c r="C312" s="41"/>
      <c r="D312" s="40"/>
      <c r="E312" s="42"/>
      <c r="F312" s="40"/>
      <c r="G312" s="38"/>
      <c r="H312" s="38"/>
      <c r="I312" s="38"/>
      <c r="J312" s="40"/>
    </row>
    <row r="313" spans="2:13" ht="18">
      <c r="B313" s="74"/>
      <c r="C313" s="41"/>
      <c r="D313" s="40"/>
      <c r="E313" s="42"/>
      <c r="F313" s="40"/>
      <c r="G313" s="38"/>
      <c r="H313" s="38"/>
      <c r="I313" s="38"/>
      <c r="J313" s="40"/>
      <c r="K313" s="77"/>
      <c r="M313" s="6">
        <v>100</v>
      </c>
    </row>
    <row r="314" spans="2:12" ht="16.5" customHeight="1">
      <c r="B314" s="74"/>
      <c r="C314" s="41"/>
      <c r="D314" s="40"/>
      <c r="E314" s="42"/>
      <c r="F314" s="40"/>
      <c r="G314" s="38"/>
      <c r="H314" s="38"/>
      <c r="I314" s="38"/>
      <c r="J314" s="40"/>
      <c r="L314" s="25">
        <v>2350</v>
      </c>
    </row>
    <row r="315" spans="2:10" ht="16.5" customHeight="1">
      <c r="B315" s="74"/>
      <c r="C315" s="41"/>
      <c r="D315" s="40"/>
      <c r="E315" s="42"/>
      <c r="F315" s="40"/>
      <c r="G315" s="38"/>
      <c r="H315" s="38"/>
      <c r="I315" s="38"/>
      <c r="J315" s="40"/>
    </row>
    <row r="316" spans="2:10" ht="16.5" customHeight="1">
      <c r="B316" s="74"/>
      <c r="C316" s="41"/>
      <c r="D316" s="40"/>
      <c r="E316" s="42"/>
      <c r="F316" s="40"/>
      <c r="G316" s="38"/>
      <c r="H316" s="38"/>
      <c r="I316" s="38"/>
      <c r="J316" s="40"/>
    </row>
    <row r="317" spans="2:10" ht="16.5" customHeight="1">
      <c r="B317" s="74"/>
      <c r="C317" s="41"/>
      <c r="D317" s="40"/>
      <c r="E317" s="42"/>
      <c r="F317" s="40"/>
      <c r="G317" s="38"/>
      <c r="H317" s="38"/>
      <c r="I317" s="38"/>
      <c r="J317" s="40"/>
    </row>
    <row r="318" spans="2:10" ht="16.5" customHeight="1">
      <c r="B318" s="74"/>
      <c r="C318" s="41"/>
      <c r="D318" s="40"/>
      <c r="E318" s="42"/>
      <c r="F318" s="40"/>
      <c r="G318" s="38"/>
      <c r="H318" s="38"/>
      <c r="I318" s="38"/>
      <c r="J318" s="40"/>
    </row>
    <row r="319" spans="1:24" s="25" customFormat="1" ht="16.5" customHeight="1">
      <c r="A319" s="6"/>
      <c r="B319" s="74"/>
      <c r="C319" s="41"/>
      <c r="D319" s="40"/>
      <c r="E319" s="42"/>
      <c r="F319" s="40"/>
      <c r="G319" s="38"/>
      <c r="H319" s="38"/>
      <c r="I319" s="38"/>
      <c r="J319" s="40"/>
      <c r="K319" s="78">
        <f>J346*M313/L314</f>
        <v>38.21617021276596</v>
      </c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spans="1:24" s="25" customFormat="1" ht="16.5" customHeight="1">
      <c r="A320" s="6"/>
      <c r="B320" s="74"/>
      <c r="C320" s="41"/>
      <c r="D320" s="40"/>
      <c r="E320" s="42"/>
      <c r="F320" s="40"/>
      <c r="G320" s="38"/>
      <c r="H320" s="38"/>
      <c r="I320" s="38"/>
      <c r="J320" s="40"/>
      <c r="K320" s="78">
        <f>J347*M313/L314</f>
        <v>60.34382978723404</v>
      </c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spans="1:24" s="25" customFormat="1" ht="16.5" customHeight="1">
      <c r="A321" s="6"/>
      <c r="B321" s="74"/>
      <c r="C321" s="41"/>
      <c r="D321" s="40"/>
      <c r="E321" s="42"/>
      <c r="F321" s="40"/>
      <c r="G321" s="38"/>
      <c r="H321" s="38"/>
      <c r="I321" s="38"/>
      <c r="J321" s="40"/>
      <c r="K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spans="1:24" s="25" customFormat="1" ht="16.5" customHeight="1">
      <c r="A322" s="6"/>
      <c r="B322" s="74"/>
      <c r="C322" s="41"/>
      <c r="D322" s="40"/>
      <c r="E322" s="42"/>
      <c r="F322" s="40"/>
      <c r="G322" s="38"/>
      <c r="H322" s="38"/>
      <c r="I322" s="38"/>
      <c r="J322" s="40"/>
      <c r="K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spans="1:24" s="25" customFormat="1" ht="16.5" customHeight="1">
      <c r="A323" s="6"/>
      <c r="B323" s="74"/>
      <c r="C323" s="41"/>
      <c r="D323" s="40"/>
      <c r="E323" s="42"/>
      <c r="F323" s="40"/>
      <c r="G323" s="38"/>
      <c r="H323" s="38"/>
      <c r="I323" s="38"/>
      <c r="J323" s="40"/>
      <c r="K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spans="1:24" s="25" customFormat="1" ht="16.5" customHeight="1">
      <c r="A324" s="6"/>
      <c r="B324" s="74"/>
      <c r="C324" s="41"/>
      <c r="D324" s="40"/>
      <c r="E324" s="42"/>
      <c r="F324" s="40"/>
      <c r="G324" s="38"/>
      <c r="H324" s="38"/>
      <c r="I324" s="38"/>
      <c r="J324" s="40"/>
      <c r="K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spans="2:10" ht="16.5" customHeight="1">
      <c r="B325" s="16" t="s">
        <v>63</v>
      </c>
      <c r="C325" s="41"/>
      <c r="D325" s="40"/>
      <c r="E325" s="42"/>
      <c r="F325" s="40"/>
      <c r="G325" s="38"/>
      <c r="H325" s="38"/>
      <c r="I325" s="38"/>
      <c r="J325" s="40"/>
    </row>
    <row r="326" spans="2:10" ht="16.5" customHeight="1">
      <c r="B326" s="16" t="s">
        <v>135</v>
      </c>
      <c r="C326" s="41"/>
      <c r="D326" s="40"/>
      <c r="E326" s="42"/>
      <c r="F326" s="40"/>
      <c r="G326" s="38"/>
      <c r="H326" s="38"/>
      <c r="I326" s="38"/>
      <c r="J326" s="40"/>
    </row>
    <row r="327" spans="2:10" ht="16.5" customHeight="1">
      <c r="B327" s="16" t="s">
        <v>211</v>
      </c>
      <c r="C327" s="41"/>
      <c r="D327" s="40"/>
      <c r="E327" s="42"/>
      <c r="F327" s="40"/>
      <c r="G327" s="38"/>
      <c r="H327" s="38"/>
      <c r="I327" s="38"/>
      <c r="J327" s="40"/>
    </row>
    <row r="328" spans="1:24" s="25" customFormat="1" ht="16.5" customHeight="1">
      <c r="A328" s="6"/>
      <c r="B328" s="19"/>
      <c r="C328" s="41"/>
      <c r="D328" s="40"/>
      <c r="E328" s="42"/>
      <c r="F328" s="40"/>
      <c r="G328" s="38"/>
      <c r="H328" s="38"/>
      <c r="I328" s="38"/>
      <c r="J328" s="40"/>
      <c r="K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 spans="1:24" s="25" customFormat="1" ht="16.5" customHeight="1">
      <c r="A329" s="6"/>
      <c r="B329" s="20"/>
      <c r="C329" s="41"/>
      <c r="D329" s="40"/>
      <c r="E329" s="42"/>
      <c r="F329" s="40"/>
      <c r="G329" s="38"/>
      <c r="H329" s="38"/>
      <c r="I329" s="38"/>
      <c r="J329" s="40"/>
      <c r="K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spans="1:24" s="25" customFormat="1" ht="16.5" customHeight="1">
      <c r="A330" s="6"/>
      <c r="B330" s="20"/>
      <c r="C330" s="41"/>
      <c r="D330" s="40"/>
      <c r="E330" s="42"/>
      <c r="F330" s="40"/>
      <c r="G330" s="38"/>
      <c r="H330" s="38"/>
      <c r="I330" s="38"/>
      <c r="J330" s="40"/>
      <c r="K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pans="1:24" s="25" customFormat="1" ht="16.5" customHeight="1" thickBot="1">
      <c r="A331" s="6"/>
      <c r="B331" s="20"/>
      <c r="C331" s="41"/>
      <c r="D331" s="40"/>
      <c r="E331" s="42"/>
      <c r="F331" s="40"/>
      <c r="G331" s="38"/>
      <c r="H331" s="38"/>
      <c r="I331" s="38"/>
      <c r="J331" s="40"/>
      <c r="K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1:24" s="25" customFormat="1" ht="16.5" customHeight="1" thickBot="1">
      <c r="A332" s="484"/>
      <c r="B332" s="484" t="s">
        <v>11</v>
      </c>
      <c r="C332" s="21" t="s">
        <v>12</v>
      </c>
      <c r="D332" s="489" t="s">
        <v>13</v>
      </c>
      <c r="E332" s="491" t="s">
        <v>14</v>
      </c>
      <c r="F332" s="489" t="s">
        <v>200</v>
      </c>
      <c r="G332" s="486" t="s">
        <v>15</v>
      </c>
      <c r="H332" s="487"/>
      <c r="I332" s="488"/>
      <c r="J332" s="22" t="s">
        <v>16</v>
      </c>
      <c r="K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spans="1:24" s="25" customFormat="1" ht="16.5" customHeight="1" thickBot="1">
      <c r="A333" s="485"/>
      <c r="B333" s="485"/>
      <c r="C333" s="23" t="s">
        <v>17</v>
      </c>
      <c r="D333" s="490"/>
      <c r="E333" s="492"/>
      <c r="F333" s="490"/>
      <c r="G333" s="24" t="s">
        <v>18</v>
      </c>
      <c r="H333" s="24" t="s">
        <v>19</v>
      </c>
      <c r="I333" s="24" t="s">
        <v>20</v>
      </c>
      <c r="J333" s="24" t="s">
        <v>21</v>
      </c>
      <c r="K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spans="1:24" s="25" customFormat="1" ht="16.5" customHeight="1" thickBot="1">
      <c r="A334" s="135"/>
      <c r="B334" s="136" t="s">
        <v>22</v>
      </c>
      <c r="C334" s="137"/>
      <c r="D334" s="138"/>
      <c r="E334" s="139"/>
      <c r="F334" s="138"/>
      <c r="G334" s="138"/>
      <c r="H334" s="138"/>
      <c r="I334" s="138"/>
      <c r="J334" s="140"/>
      <c r="K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spans="1:24" s="25" customFormat="1" ht="16.5" customHeight="1">
      <c r="A335" s="153" t="s">
        <v>136</v>
      </c>
      <c r="B335" s="153" t="s">
        <v>137</v>
      </c>
      <c r="C335" s="154">
        <v>150</v>
      </c>
      <c r="D335" s="155">
        <v>21.81</v>
      </c>
      <c r="E335" s="156">
        <v>30</v>
      </c>
      <c r="F335" s="155">
        <f>D335*E335%+D335</f>
        <v>28.352999999999998</v>
      </c>
      <c r="G335" s="155">
        <v>12.6</v>
      </c>
      <c r="H335" s="155">
        <v>16.35</v>
      </c>
      <c r="I335" s="155">
        <v>31.05</v>
      </c>
      <c r="J335" s="155">
        <v>256</v>
      </c>
      <c r="K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spans="1:10" ht="16.5" customHeight="1">
      <c r="A336" s="109" t="s">
        <v>82</v>
      </c>
      <c r="B336" s="116" t="s">
        <v>138</v>
      </c>
      <c r="C336" s="119">
        <v>200</v>
      </c>
      <c r="D336" s="111">
        <v>5.04</v>
      </c>
      <c r="E336" s="119">
        <v>30</v>
      </c>
      <c r="F336" s="118">
        <f>D336*E336%+D336</f>
        <v>6.552</v>
      </c>
      <c r="G336" s="118">
        <v>2.5</v>
      </c>
      <c r="H336" s="118">
        <v>3.6</v>
      </c>
      <c r="I336" s="118">
        <v>28.7</v>
      </c>
      <c r="J336" s="118">
        <v>152</v>
      </c>
    </row>
    <row r="337" spans="1:10" ht="16.5" customHeight="1">
      <c r="A337" s="116"/>
      <c r="B337" s="116" t="s">
        <v>126</v>
      </c>
      <c r="C337" s="159">
        <v>100</v>
      </c>
      <c r="D337" s="118">
        <v>11</v>
      </c>
      <c r="E337" s="119">
        <v>30</v>
      </c>
      <c r="F337" s="118">
        <f>D337*E337%+D337</f>
        <v>14.3</v>
      </c>
      <c r="G337" s="111">
        <v>5</v>
      </c>
      <c r="H337" s="111">
        <v>6</v>
      </c>
      <c r="I337" s="111">
        <v>8.5</v>
      </c>
      <c r="J337" s="111">
        <v>112</v>
      </c>
    </row>
    <row r="338" spans="1:10" ht="16.5" customHeight="1" thickBot="1">
      <c r="A338" s="123"/>
      <c r="B338" s="123" t="s">
        <v>226</v>
      </c>
      <c r="C338" s="123"/>
      <c r="D338" s="157">
        <f aca="true" t="shared" si="8" ref="D338:I338">SUM(D335:D337)</f>
        <v>37.849999999999994</v>
      </c>
      <c r="E338" s="157"/>
      <c r="F338" s="157">
        <f t="shared" si="8"/>
        <v>49.205</v>
      </c>
      <c r="G338" s="157">
        <f t="shared" si="8"/>
        <v>20.1</v>
      </c>
      <c r="H338" s="157">
        <f t="shared" si="8"/>
        <v>25.950000000000003</v>
      </c>
      <c r="I338" s="157">
        <f t="shared" si="8"/>
        <v>68.25</v>
      </c>
      <c r="J338" s="157">
        <f>SUM(J335:J337)</f>
        <v>520</v>
      </c>
    </row>
    <row r="339" spans="1:10" ht="16.5" customHeight="1" thickBot="1">
      <c r="A339" s="135"/>
      <c r="B339" s="136" t="s">
        <v>33</v>
      </c>
      <c r="C339" s="137"/>
      <c r="D339" s="138"/>
      <c r="E339" s="139"/>
      <c r="F339" s="138"/>
      <c r="G339" s="138"/>
      <c r="H339" s="138"/>
      <c r="I339" s="138"/>
      <c r="J339" s="140"/>
    </row>
    <row r="340" spans="1:10" ht="16.5" customHeight="1">
      <c r="A340" s="180" t="s">
        <v>85</v>
      </c>
      <c r="B340" s="180" t="s">
        <v>213</v>
      </c>
      <c r="C340" s="167">
        <v>100</v>
      </c>
      <c r="D340" s="168">
        <v>4.72</v>
      </c>
      <c r="E340" s="171">
        <v>30</v>
      </c>
      <c r="F340" s="168">
        <f aca="true" t="shared" si="9" ref="F340:F345">D340*E340%+D340</f>
        <v>6.135999999999999</v>
      </c>
      <c r="G340" s="168">
        <v>1.13</v>
      </c>
      <c r="H340" s="168">
        <v>9.15</v>
      </c>
      <c r="I340" s="168">
        <v>7.59</v>
      </c>
      <c r="J340" s="168">
        <v>117.25</v>
      </c>
    </row>
    <row r="341" spans="1:10" ht="16.5" customHeight="1">
      <c r="A341" s="109" t="s">
        <v>139</v>
      </c>
      <c r="B341" s="109" t="s">
        <v>214</v>
      </c>
      <c r="C341" s="115" t="s">
        <v>36</v>
      </c>
      <c r="D341" s="111">
        <v>9.81</v>
      </c>
      <c r="E341" s="110">
        <v>30</v>
      </c>
      <c r="F341" s="106">
        <f t="shared" si="9"/>
        <v>12.753</v>
      </c>
      <c r="G341" s="111">
        <v>8.92</v>
      </c>
      <c r="H341" s="111">
        <v>4.56</v>
      </c>
      <c r="I341" s="111">
        <v>21.28</v>
      </c>
      <c r="J341" s="111">
        <v>161.81</v>
      </c>
    </row>
    <row r="342" spans="1:10" ht="16.5" customHeight="1">
      <c r="A342" s="109" t="s">
        <v>140</v>
      </c>
      <c r="B342" s="109" t="s">
        <v>141</v>
      </c>
      <c r="C342" s="105" t="s">
        <v>59</v>
      </c>
      <c r="D342" s="106">
        <v>19.2</v>
      </c>
      <c r="E342" s="107">
        <v>30</v>
      </c>
      <c r="F342" s="106">
        <f t="shared" si="9"/>
        <v>24.96</v>
      </c>
      <c r="G342" s="115">
        <v>15.9</v>
      </c>
      <c r="H342" s="115">
        <v>14.4</v>
      </c>
      <c r="I342" s="115">
        <v>16</v>
      </c>
      <c r="J342" s="115">
        <v>261</v>
      </c>
    </row>
    <row r="343" spans="1:10" ht="16.5" customHeight="1">
      <c r="A343" s="211"/>
      <c r="B343" s="109" t="s">
        <v>292</v>
      </c>
      <c r="C343" s="110">
        <v>150</v>
      </c>
      <c r="D343" s="111">
        <v>6.74</v>
      </c>
      <c r="E343" s="110">
        <v>30</v>
      </c>
      <c r="F343" s="106">
        <f t="shared" si="9"/>
        <v>8.762</v>
      </c>
      <c r="G343" s="111">
        <v>4.6</v>
      </c>
      <c r="H343" s="111">
        <v>6.13</v>
      </c>
      <c r="I343" s="111">
        <v>28.53</v>
      </c>
      <c r="J343" s="111">
        <v>187.73</v>
      </c>
    </row>
    <row r="344" spans="1:10" ht="15">
      <c r="A344" s="109"/>
      <c r="B344" s="109" t="s">
        <v>62</v>
      </c>
      <c r="C344" s="158" t="s">
        <v>40</v>
      </c>
      <c r="D344" s="118">
        <v>1.45</v>
      </c>
      <c r="E344" s="110">
        <v>30</v>
      </c>
      <c r="F344" s="106">
        <f t="shared" si="9"/>
        <v>1.885</v>
      </c>
      <c r="G344" s="118">
        <v>2.67</v>
      </c>
      <c r="H344" s="118">
        <v>0.6</v>
      </c>
      <c r="I344" s="118">
        <v>16.8</v>
      </c>
      <c r="J344" s="118">
        <v>85.6</v>
      </c>
    </row>
    <row r="345" spans="1:10" ht="16.5" customHeight="1">
      <c r="A345" s="109" t="s">
        <v>190</v>
      </c>
      <c r="B345" s="109" t="s">
        <v>199</v>
      </c>
      <c r="C345" s="112">
        <v>200</v>
      </c>
      <c r="D345" s="111">
        <v>7.28</v>
      </c>
      <c r="E345" s="107">
        <v>30</v>
      </c>
      <c r="F345" s="106">
        <f t="shared" si="9"/>
        <v>9.464</v>
      </c>
      <c r="G345" s="111">
        <v>0.11</v>
      </c>
      <c r="H345" s="111">
        <v>0</v>
      </c>
      <c r="I345" s="111">
        <v>21.07</v>
      </c>
      <c r="J345" s="111">
        <v>84.69</v>
      </c>
    </row>
    <row r="346" spans="1:10" ht="16.5" customHeight="1" thickBot="1">
      <c r="A346" s="176"/>
      <c r="B346" s="123" t="s">
        <v>226</v>
      </c>
      <c r="C346" s="177"/>
      <c r="D346" s="125">
        <f>SUM(D340:D345)</f>
        <v>49.20000000000001</v>
      </c>
      <c r="E346" s="125"/>
      <c r="F346" s="125">
        <f>SUM(F340:F345)</f>
        <v>63.96</v>
      </c>
      <c r="G346" s="125">
        <f>SUM(G340:G345)</f>
        <v>33.330000000000005</v>
      </c>
      <c r="H346" s="125">
        <f>SUM(H340:H345)</f>
        <v>34.84</v>
      </c>
      <c r="I346" s="125">
        <f>SUM(I340:I345)</f>
        <v>111.27000000000001</v>
      </c>
      <c r="J346" s="125">
        <f>SUM(J340:J345)</f>
        <v>898.0799999999999</v>
      </c>
    </row>
    <row r="347" spans="1:10" ht="16.5" customHeight="1" thickBot="1">
      <c r="A347" s="26"/>
      <c r="B347" s="26" t="s">
        <v>44</v>
      </c>
      <c r="C347" s="27"/>
      <c r="D347" s="33">
        <f>D346+D338</f>
        <v>87.05000000000001</v>
      </c>
      <c r="E347" s="33"/>
      <c r="F347" s="33">
        <f>F346+F338</f>
        <v>113.16499999999999</v>
      </c>
      <c r="G347" s="33">
        <f>G338+G346</f>
        <v>53.43000000000001</v>
      </c>
      <c r="H347" s="33">
        <f>H338+H346</f>
        <v>60.790000000000006</v>
      </c>
      <c r="I347" s="33">
        <f>I338+I346</f>
        <v>179.52</v>
      </c>
      <c r="J347" s="33">
        <f>J338+J346</f>
        <v>1418.08</v>
      </c>
    </row>
    <row r="348" spans="1:10" ht="16.5" customHeight="1">
      <c r="A348" s="25"/>
      <c r="B348" s="74"/>
      <c r="C348" s="41"/>
      <c r="D348" s="40"/>
      <c r="E348" s="42"/>
      <c r="F348" s="40"/>
      <c r="G348" s="34"/>
      <c r="H348" s="35"/>
      <c r="I348" s="35"/>
      <c r="J348" s="40"/>
    </row>
    <row r="349" spans="1:10" ht="16.5" customHeight="1">
      <c r="A349" s="25"/>
      <c r="B349" s="74"/>
      <c r="C349" s="41"/>
      <c r="D349" s="40"/>
      <c r="E349" s="42"/>
      <c r="F349" s="40"/>
      <c r="G349" s="38"/>
      <c r="H349" s="58"/>
      <c r="I349" s="58"/>
      <c r="J349" s="40"/>
    </row>
    <row r="350" spans="11:13" ht="16.5" customHeight="1">
      <c r="K350" s="14" t="s">
        <v>143</v>
      </c>
      <c r="L350" s="15"/>
      <c r="M350" s="14"/>
    </row>
    <row r="351" ht="16.5" customHeight="1">
      <c r="K351" s="78">
        <f>J380*100/2350</f>
        <v>28.906085106382974</v>
      </c>
    </row>
    <row r="352" spans="11:13" ht="16.5" customHeight="1">
      <c r="K352" s="78"/>
      <c r="L352" s="25">
        <v>2350</v>
      </c>
      <c r="M352" s="6">
        <v>100</v>
      </c>
    </row>
    <row r="353" spans="1:11" ht="16.5" customHeight="1">
      <c r="A353" s="25"/>
      <c r="B353" s="74"/>
      <c r="C353" s="41"/>
      <c r="D353" s="40"/>
      <c r="E353" s="42"/>
      <c r="F353" s="40"/>
      <c r="G353" s="38"/>
      <c r="H353" s="38"/>
      <c r="I353" s="38"/>
      <c r="J353" s="40"/>
      <c r="K353" s="14"/>
    </row>
    <row r="354" spans="1:11" ht="16.5" customHeight="1">
      <c r="A354" s="25"/>
      <c r="B354" s="74"/>
      <c r="C354" s="41"/>
      <c r="D354" s="40"/>
      <c r="E354" s="42"/>
      <c r="F354" s="40"/>
      <c r="G354" s="38"/>
      <c r="H354" s="38"/>
      <c r="I354" s="38"/>
      <c r="J354" s="40"/>
      <c r="K354" s="14"/>
    </row>
    <row r="355" spans="1:11" ht="16.5" customHeight="1">
      <c r="A355" s="25"/>
      <c r="B355" s="74"/>
      <c r="C355" s="41"/>
      <c r="D355" s="40"/>
      <c r="E355" s="42"/>
      <c r="F355" s="40"/>
      <c r="G355" s="38"/>
      <c r="H355" s="38"/>
      <c r="I355" s="38"/>
      <c r="J355" s="40"/>
      <c r="K355" s="14"/>
    </row>
    <row r="356" spans="1:11" ht="16.5" customHeight="1">
      <c r="A356" s="25"/>
      <c r="B356" s="74"/>
      <c r="C356" s="41"/>
      <c r="D356" s="40"/>
      <c r="E356" s="42"/>
      <c r="F356" s="40"/>
      <c r="G356" s="38"/>
      <c r="H356" s="38"/>
      <c r="I356" s="38"/>
      <c r="J356" s="40"/>
      <c r="K356" s="14"/>
    </row>
    <row r="357" spans="1:13" ht="16.5" customHeight="1">
      <c r="A357" s="25"/>
      <c r="B357" s="74"/>
      <c r="C357" s="41"/>
      <c r="D357" s="40"/>
      <c r="E357" s="42"/>
      <c r="F357" s="40"/>
      <c r="G357" s="38"/>
      <c r="H357" s="38"/>
      <c r="I357" s="38"/>
      <c r="J357" s="40"/>
      <c r="K357" s="14"/>
      <c r="L357" s="15"/>
      <c r="M357" s="14"/>
    </row>
    <row r="358" spans="1:13" ht="16.5" customHeight="1">
      <c r="A358" s="25"/>
      <c r="B358" s="74"/>
      <c r="C358" s="41"/>
      <c r="D358" s="40"/>
      <c r="E358" s="42"/>
      <c r="F358" s="40"/>
      <c r="G358" s="38"/>
      <c r="H358" s="38"/>
      <c r="I358" s="38"/>
      <c r="J358" s="40"/>
      <c r="K358" s="14"/>
      <c r="L358" s="15"/>
      <c r="M358" s="14"/>
    </row>
    <row r="359" spans="1:13" ht="16.5" customHeight="1">
      <c r="A359" s="25"/>
      <c r="B359" s="74"/>
      <c r="C359" s="41"/>
      <c r="D359" s="40"/>
      <c r="E359" s="42"/>
      <c r="F359" s="40"/>
      <c r="G359" s="38"/>
      <c r="H359" s="38"/>
      <c r="I359" s="38"/>
      <c r="J359" s="40"/>
      <c r="K359" s="14"/>
      <c r="L359" s="15"/>
      <c r="M359" s="14"/>
    </row>
    <row r="360" spans="1:13" ht="16.5" customHeight="1">
      <c r="A360" s="25"/>
      <c r="B360" s="74"/>
      <c r="C360" s="41"/>
      <c r="D360" s="40"/>
      <c r="E360" s="42"/>
      <c r="F360" s="40"/>
      <c r="G360" s="38"/>
      <c r="H360" s="38"/>
      <c r="I360" s="38"/>
      <c r="J360" s="40"/>
      <c r="K360" s="14"/>
      <c r="L360" s="15"/>
      <c r="M360" s="14"/>
    </row>
    <row r="361" spans="1:13" ht="16.5" customHeight="1">
      <c r="A361" s="25"/>
      <c r="B361" s="74"/>
      <c r="C361" s="41"/>
      <c r="D361" s="40"/>
      <c r="E361" s="42"/>
      <c r="F361" s="40"/>
      <c r="G361" s="38"/>
      <c r="H361" s="38"/>
      <c r="I361" s="38"/>
      <c r="J361" s="40"/>
      <c r="K361" s="14"/>
      <c r="L361" s="15"/>
      <c r="M361" s="14"/>
    </row>
    <row r="362" spans="1:13" ht="16.5" customHeight="1">
      <c r="A362" s="25"/>
      <c r="B362" s="74"/>
      <c r="C362" s="41"/>
      <c r="D362" s="40"/>
      <c r="E362" s="42"/>
      <c r="F362" s="40"/>
      <c r="G362" s="38"/>
      <c r="H362" s="38"/>
      <c r="I362" s="38"/>
      <c r="J362" s="40"/>
      <c r="K362" s="14"/>
      <c r="L362" s="15"/>
      <c r="M362" s="14"/>
    </row>
    <row r="363" spans="1:13" ht="16.5" customHeight="1">
      <c r="A363" s="25"/>
      <c r="B363" s="74"/>
      <c r="C363" s="41"/>
      <c r="D363" s="40"/>
      <c r="E363" s="42"/>
      <c r="F363" s="40"/>
      <c r="G363" s="38"/>
      <c r="H363" s="38"/>
      <c r="I363" s="38"/>
      <c r="J363" s="40"/>
      <c r="K363" s="14"/>
      <c r="L363" s="15"/>
      <c r="M363" s="14"/>
    </row>
    <row r="364" spans="2:24" s="25" customFormat="1" ht="16.5" customHeight="1">
      <c r="B364" s="74"/>
      <c r="C364" s="41"/>
      <c r="D364" s="40"/>
      <c r="E364" s="42"/>
      <c r="F364" s="40"/>
      <c r="G364" s="38"/>
      <c r="H364" s="38"/>
      <c r="I364" s="38"/>
      <c r="J364" s="40"/>
      <c r="K364" s="78" t="e">
        <f>J389*M352/#REF!</f>
        <v>#REF!</v>
      </c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spans="1:24" s="25" customFormat="1" ht="16.5" customHeight="1">
      <c r="A365" s="6"/>
      <c r="B365" s="16" t="s">
        <v>142</v>
      </c>
      <c r="C365" s="41"/>
      <c r="D365" s="40"/>
      <c r="E365" s="42"/>
      <c r="F365" s="40"/>
      <c r="G365" s="38"/>
      <c r="H365" s="38"/>
      <c r="I365" s="38"/>
      <c r="J365" s="40"/>
      <c r="K365" s="14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spans="1:24" s="25" customFormat="1" ht="16.5" customHeight="1">
      <c r="A366" s="6"/>
      <c r="B366" s="16" t="s">
        <v>135</v>
      </c>
      <c r="C366" s="41"/>
      <c r="D366" s="40"/>
      <c r="E366" s="42"/>
      <c r="F366" s="40"/>
      <c r="G366" s="38"/>
      <c r="H366" s="38"/>
      <c r="I366" s="38"/>
      <c r="J366" s="40"/>
      <c r="K366" s="14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spans="1:24" s="25" customFormat="1" ht="16.5" customHeight="1">
      <c r="A367" s="6"/>
      <c r="B367" s="16" t="s">
        <v>211</v>
      </c>
      <c r="C367" s="41"/>
      <c r="D367" s="40"/>
      <c r="E367" s="42"/>
      <c r="F367" s="40"/>
      <c r="G367" s="38"/>
      <c r="H367" s="38"/>
      <c r="I367" s="38"/>
      <c r="J367" s="40"/>
      <c r="K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spans="1:24" s="25" customFormat="1" ht="16.5" customHeight="1">
      <c r="A368" s="6"/>
      <c r="B368" s="19"/>
      <c r="C368" s="6"/>
      <c r="D368" s="17"/>
      <c r="E368" s="18"/>
      <c r="F368" s="17"/>
      <c r="G368" s="17"/>
      <c r="H368" s="17"/>
      <c r="I368" s="17"/>
      <c r="J368" s="17"/>
      <c r="K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spans="1:24" s="25" customFormat="1" ht="16.5" customHeight="1">
      <c r="A369" s="6"/>
      <c r="B369" s="19"/>
      <c r="C369" s="6"/>
      <c r="D369" s="17"/>
      <c r="E369" s="18"/>
      <c r="F369" s="17"/>
      <c r="G369" s="17"/>
      <c r="H369" s="17"/>
      <c r="I369" s="17"/>
      <c r="J369" s="17"/>
      <c r="K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spans="1:24" s="25" customFormat="1" ht="16.5" customHeight="1">
      <c r="A370" s="6"/>
      <c r="B370" s="19"/>
      <c r="C370" s="6"/>
      <c r="D370" s="17"/>
      <c r="E370" s="18"/>
      <c r="F370" s="17"/>
      <c r="G370" s="17"/>
      <c r="H370" s="17"/>
      <c r="I370" s="17"/>
      <c r="J370" s="17"/>
      <c r="K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 spans="1:24" s="25" customFormat="1" ht="16.5" customHeight="1" thickBot="1">
      <c r="A371" s="6"/>
      <c r="B371" s="19"/>
      <c r="C371" s="6"/>
      <c r="D371" s="17"/>
      <c r="E371" s="18"/>
      <c r="F371" s="17"/>
      <c r="G371" s="17"/>
      <c r="H371" s="17"/>
      <c r="I371" s="17"/>
      <c r="J371" s="17"/>
      <c r="K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 spans="1:24" s="25" customFormat="1" ht="16.5" customHeight="1" thickBot="1">
      <c r="A372" s="484"/>
      <c r="B372" s="484" t="s">
        <v>11</v>
      </c>
      <c r="C372" s="21" t="s">
        <v>12</v>
      </c>
      <c r="D372" s="489" t="s">
        <v>13</v>
      </c>
      <c r="E372" s="491" t="s">
        <v>14</v>
      </c>
      <c r="F372" s="489" t="s">
        <v>200</v>
      </c>
      <c r="G372" s="486" t="s">
        <v>15</v>
      </c>
      <c r="H372" s="487"/>
      <c r="I372" s="488"/>
      <c r="J372" s="22" t="s">
        <v>16</v>
      </c>
      <c r="K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 spans="1:24" s="25" customFormat="1" ht="16.5" customHeight="1" thickBot="1">
      <c r="A373" s="485"/>
      <c r="B373" s="485"/>
      <c r="C373" s="23" t="s">
        <v>17</v>
      </c>
      <c r="D373" s="490"/>
      <c r="E373" s="492"/>
      <c r="F373" s="490"/>
      <c r="G373" s="24" t="s">
        <v>18</v>
      </c>
      <c r="H373" s="24" t="s">
        <v>19</v>
      </c>
      <c r="I373" s="24" t="s">
        <v>20</v>
      </c>
      <c r="J373" s="24" t="s">
        <v>21</v>
      </c>
      <c r="K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 spans="1:24" s="25" customFormat="1" ht="16.5" customHeight="1" thickBot="1">
      <c r="A374" s="135"/>
      <c r="B374" s="136" t="s">
        <v>108</v>
      </c>
      <c r="C374" s="137"/>
      <c r="D374" s="138"/>
      <c r="E374" s="139"/>
      <c r="F374" s="138"/>
      <c r="G374" s="138"/>
      <c r="H374" s="138"/>
      <c r="I374" s="138"/>
      <c r="J374" s="140"/>
      <c r="K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 spans="1:24" s="25" customFormat="1" ht="16.5" customHeight="1">
      <c r="A375" s="153"/>
      <c r="B375" s="153" t="s">
        <v>298</v>
      </c>
      <c r="C375" s="154">
        <v>60</v>
      </c>
      <c r="D375" s="155">
        <v>2.43</v>
      </c>
      <c r="E375" s="156">
        <v>30</v>
      </c>
      <c r="F375" s="155"/>
      <c r="G375" s="155">
        <v>0.26</v>
      </c>
      <c r="H375" s="155">
        <v>0.04</v>
      </c>
      <c r="I375" s="155">
        <v>1.05</v>
      </c>
      <c r="J375" s="155">
        <v>5.62</v>
      </c>
      <c r="K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 spans="1:24" s="25" customFormat="1" ht="16.5" customHeight="1">
      <c r="A376" s="116"/>
      <c r="B376" s="182" t="s">
        <v>215</v>
      </c>
      <c r="C376" s="183" t="s">
        <v>219</v>
      </c>
      <c r="D376" s="184">
        <v>13.08</v>
      </c>
      <c r="E376" s="119">
        <v>30</v>
      </c>
      <c r="F376" s="118">
        <f>D376*E376%+D376</f>
        <v>17.004</v>
      </c>
      <c r="G376" s="118">
        <v>6.4</v>
      </c>
      <c r="H376" s="118">
        <v>14.27</v>
      </c>
      <c r="I376" s="118">
        <v>12.51</v>
      </c>
      <c r="J376" s="118">
        <v>204.04</v>
      </c>
      <c r="K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 spans="1:24" s="25" customFormat="1" ht="16.5" customHeight="1">
      <c r="A377" s="116"/>
      <c r="B377" s="182" t="s">
        <v>216</v>
      </c>
      <c r="C377" s="183">
        <v>150</v>
      </c>
      <c r="D377" s="184">
        <v>1.77</v>
      </c>
      <c r="E377" s="119">
        <v>30</v>
      </c>
      <c r="F377" s="118">
        <f>D377*E377%+D377</f>
        <v>2.301</v>
      </c>
      <c r="G377" s="106">
        <v>5.25</v>
      </c>
      <c r="H377" s="106">
        <v>6.15</v>
      </c>
      <c r="I377" s="106">
        <v>35.25</v>
      </c>
      <c r="J377" s="106">
        <v>221</v>
      </c>
      <c r="K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spans="1:24" s="25" customFormat="1" ht="16.5" customHeight="1">
      <c r="A378" s="116"/>
      <c r="B378" s="109" t="s">
        <v>30</v>
      </c>
      <c r="C378" s="110">
        <v>30</v>
      </c>
      <c r="D378" s="111">
        <v>1.61</v>
      </c>
      <c r="E378" s="110">
        <v>30</v>
      </c>
      <c r="F378" s="106">
        <f>D378*E378%+D378</f>
        <v>2.093</v>
      </c>
      <c r="G378" s="111">
        <v>3.102</v>
      </c>
      <c r="H378" s="111">
        <v>1.1219999999999999</v>
      </c>
      <c r="I378" s="111">
        <v>9.03175</v>
      </c>
      <c r="J378" s="111">
        <v>58.633</v>
      </c>
      <c r="K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spans="1:10" ht="16.5" customHeight="1">
      <c r="A379" s="116" t="s">
        <v>223</v>
      </c>
      <c r="B379" s="116" t="s">
        <v>32</v>
      </c>
      <c r="C379" s="159">
        <v>200</v>
      </c>
      <c r="D379" s="111">
        <v>6.08</v>
      </c>
      <c r="E379" s="119">
        <v>30</v>
      </c>
      <c r="F379" s="118">
        <f>D379*E379%+D379</f>
        <v>7.904</v>
      </c>
      <c r="G379" s="111">
        <v>4.9</v>
      </c>
      <c r="H379" s="111">
        <v>5</v>
      </c>
      <c r="I379" s="111">
        <v>32.5</v>
      </c>
      <c r="J379" s="111">
        <v>190</v>
      </c>
    </row>
    <row r="380" spans="1:10" ht="16.5" customHeight="1" thickBot="1">
      <c r="A380" s="123"/>
      <c r="B380" s="123" t="s">
        <v>226</v>
      </c>
      <c r="C380" s="163"/>
      <c r="D380" s="157">
        <f>SUM(D375:D379)</f>
        <v>24.97</v>
      </c>
      <c r="E380" s="157"/>
      <c r="F380" s="157">
        <f>SUM(F375:F379)</f>
        <v>29.302</v>
      </c>
      <c r="G380" s="157">
        <f>SUM(G375:G379)</f>
        <v>19.912</v>
      </c>
      <c r="H380" s="157">
        <f>SUM(H375:H379)</f>
        <v>26.582</v>
      </c>
      <c r="I380" s="157">
        <f>SUM(I375:I379)</f>
        <v>90.34175</v>
      </c>
      <c r="J380" s="157">
        <f>SUM(J375:J379)</f>
        <v>679.2929999999999</v>
      </c>
    </row>
    <row r="381" spans="1:10" ht="16.5" customHeight="1" thickBot="1">
      <c r="A381" s="135"/>
      <c r="B381" s="136" t="s">
        <v>33</v>
      </c>
      <c r="C381" s="137"/>
      <c r="D381" s="138"/>
      <c r="E381" s="139"/>
      <c r="F381" s="138"/>
      <c r="G381" s="138"/>
      <c r="H381" s="138"/>
      <c r="I381" s="138"/>
      <c r="J381" s="140"/>
    </row>
    <row r="382" spans="1:10" ht="16.5" customHeight="1">
      <c r="A382" s="153" t="s">
        <v>184</v>
      </c>
      <c r="B382" s="153" t="s">
        <v>76</v>
      </c>
      <c r="C382" s="185">
        <v>50</v>
      </c>
      <c r="D382" s="186">
        <v>6.25</v>
      </c>
      <c r="E382" s="187">
        <v>30</v>
      </c>
      <c r="F382" s="155">
        <f aca="true" t="shared" si="10" ref="F382:F387">D382*E382%+D382</f>
        <v>8.125</v>
      </c>
      <c r="G382" s="168">
        <v>1.83</v>
      </c>
      <c r="H382" s="168">
        <v>0.57</v>
      </c>
      <c r="I382" s="168">
        <v>10.33</v>
      </c>
      <c r="J382" s="168">
        <v>53.79</v>
      </c>
    </row>
    <row r="383" spans="1:10" ht="16.5" customHeight="1">
      <c r="A383" s="109" t="s">
        <v>130</v>
      </c>
      <c r="B383" s="109" t="s">
        <v>131</v>
      </c>
      <c r="C383" s="110" t="s">
        <v>132</v>
      </c>
      <c r="D383" s="111">
        <v>5.29</v>
      </c>
      <c r="E383" s="110">
        <v>30</v>
      </c>
      <c r="F383" s="106">
        <f t="shared" si="10"/>
        <v>6.877</v>
      </c>
      <c r="G383" s="111">
        <v>2.12</v>
      </c>
      <c r="H383" s="111">
        <v>5.57</v>
      </c>
      <c r="I383" s="111">
        <v>13.5</v>
      </c>
      <c r="J383" s="111">
        <v>113.26</v>
      </c>
    </row>
    <row r="384" spans="1:10" ht="16.5" customHeight="1">
      <c r="A384" s="104" t="s">
        <v>147</v>
      </c>
      <c r="B384" s="104" t="s">
        <v>148</v>
      </c>
      <c r="C384" s="105">
        <v>200</v>
      </c>
      <c r="D384" s="106">
        <v>16.26</v>
      </c>
      <c r="E384" s="107">
        <v>30</v>
      </c>
      <c r="F384" s="118">
        <f t="shared" si="10"/>
        <v>21.138</v>
      </c>
      <c r="G384" s="106">
        <v>16.8</v>
      </c>
      <c r="H384" s="106">
        <v>19.61</v>
      </c>
      <c r="I384" s="106">
        <v>37.39</v>
      </c>
      <c r="J384" s="106">
        <v>393.26</v>
      </c>
    </row>
    <row r="385" spans="1:10" ht="16.5" customHeight="1">
      <c r="A385" s="109"/>
      <c r="B385" s="109" t="s">
        <v>120</v>
      </c>
      <c r="C385" s="120" t="s">
        <v>40</v>
      </c>
      <c r="D385" s="111">
        <v>2.02</v>
      </c>
      <c r="E385" s="110">
        <v>30</v>
      </c>
      <c r="F385" s="118">
        <f t="shared" si="10"/>
        <v>2.626</v>
      </c>
      <c r="G385" s="118">
        <v>3.2</v>
      </c>
      <c r="H385" s="118">
        <v>0.32</v>
      </c>
      <c r="I385" s="118">
        <v>27.46</v>
      </c>
      <c r="J385" s="118">
        <v>74.3</v>
      </c>
    </row>
    <row r="386" spans="1:10" ht="15">
      <c r="A386" s="109" t="s">
        <v>149</v>
      </c>
      <c r="B386" s="109" t="s">
        <v>150</v>
      </c>
      <c r="C386" s="115">
        <v>200</v>
      </c>
      <c r="D386" s="111">
        <v>5.28</v>
      </c>
      <c r="E386" s="110">
        <v>30</v>
      </c>
      <c r="F386" s="118">
        <f t="shared" si="10"/>
        <v>6.864000000000001</v>
      </c>
      <c r="G386" s="111">
        <v>0.8</v>
      </c>
      <c r="H386" s="111">
        <v>0</v>
      </c>
      <c r="I386" s="111">
        <v>45.9</v>
      </c>
      <c r="J386" s="111">
        <v>182</v>
      </c>
    </row>
    <row r="387" spans="1:10" ht="18" customHeight="1">
      <c r="A387" s="109"/>
      <c r="B387" s="109" t="s">
        <v>105</v>
      </c>
      <c r="C387" s="115">
        <v>243</v>
      </c>
      <c r="D387" s="111">
        <v>14.09</v>
      </c>
      <c r="E387" s="110">
        <v>30</v>
      </c>
      <c r="F387" s="118">
        <f t="shared" si="10"/>
        <v>18.317</v>
      </c>
      <c r="G387" s="111">
        <v>0.75</v>
      </c>
      <c r="H387" s="111">
        <v>0.75</v>
      </c>
      <c r="I387" s="111">
        <v>19.25</v>
      </c>
      <c r="J387" s="111">
        <v>84</v>
      </c>
    </row>
    <row r="388" spans="1:10" ht="18" customHeight="1" thickBot="1">
      <c r="A388" s="176"/>
      <c r="B388" s="123" t="s">
        <v>226</v>
      </c>
      <c r="C388" s="177"/>
      <c r="D388" s="125">
        <f>SUM(D382:D387)</f>
        <v>49.19</v>
      </c>
      <c r="E388" s="125"/>
      <c r="F388" s="125">
        <f>SUM(F382:F387)</f>
        <v>63.946999999999996</v>
      </c>
      <c r="G388" s="125">
        <f>SUM(G382:G387)</f>
        <v>25.5</v>
      </c>
      <c r="H388" s="125">
        <f>SUM(H382:H387)</f>
        <v>26.82</v>
      </c>
      <c r="I388" s="125">
        <f>SUM(I382:I387)</f>
        <v>153.83</v>
      </c>
      <c r="J388" s="125">
        <f>SUM(J382:J387)</f>
        <v>900.6099999999999</v>
      </c>
    </row>
    <row r="389" spans="1:10" ht="16.5" customHeight="1" thickBot="1">
      <c r="A389" s="26"/>
      <c r="B389" s="26" t="s">
        <v>44</v>
      </c>
      <c r="C389" s="27"/>
      <c r="D389" s="33">
        <f>D388+D380</f>
        <v>74.16</v>
      </c>
      <c r="E389" s="33"/>
      <c r="F389" s="33">
        <f>F388+F380</f>
        <v>93.249</v>
      </c>
      <c r="G389" s="24">
        <f>G380+G388</f>
        <v>45.412</v>
      </c>
      <c r="H389" s="24">
        <f>H380+H388</f>
        <v>53.402</v>
      </c>
      <c r="I389" s="24">
        <f>I380+I388</f>
        <v>244.17175000000003</v>
      </c>
      <c r="J389" s="24">
        <f>J380+J388</f>
        <v>1579.9029999999998</v>
      </c>
    </row>
    <row r="390" spans="1:10" ht="18" customHeight="1">
      <c r="A390" s="25"/>
      <c r="B390" s="74"/>
      <c r="C390" s="41"/>
      <c r="D390" s="40"/>
      <c r="E390" s="42"/>
      <c r="F390" s="40"/>
      <c r="G390" s="34"/>
      <c r="H390" s="35"/>
      <c r="I390" s="35"/>
      <c r="J390" s="40"/>
    </row>
    <row r="391" ht="16.5" customHeight="1">
      <c r="A391" s="25"/>
    </row>
    <row r="392" spans="1:10" ht="16.5" customHeight="1">
      <c r="A392" s="25"/>
      <c r="B392" s="74"/>
      <c r="C392" s="41"/>
      <c r="D392" s="40"/>
      <c r="E392" s="42"/>
      <c r="F392" s="40"/>
      <c r="G392" s="38"/>
      <c r="H392" s="58"/>
      <c r="I392" s="58"/>
      <c r="J392" s="40"/>
    </row>
    <row r="393" spans="1:10" ht="16.5" customHeight="1">
      <c r="A393" s="25"/>
      <c r="B393" s="74"/>
      <c r="C393" s="74"/>
      <c r="D393" s="74"/>
      <c r="E393" s="74"/>
      <c r="F393" s="74"/>
      <c r="G393" s="74"/>
      <c r="H393" s="74"/>
      <c r="I393" s="74"/>
      <c r="J393" s="74"/>
    </row>
    <row r="394" spans="1:11" ht="16.5" customHeight="1">
      <c r="A394" s="25"/>
      <c r="B394" s="74"/>
      <c r="C394" s="41"/>
      <c r="D394" s="40"/>
      <c r="E394" s="42"/>
      <c r="F394" s="40"/>
      <c r="G394" s="38"/>
      <c r="H394" s="38"/>
      <c r="I394" s="38"/>
      <c r="J394" s="40"/>
      <c r="K394" s="54">
        <f>J421*100/2350</f>
        <v>25.262621276595745</v>
      </c>
    </row>
    <row r="395" spans="1:12" ht="18">
      <c r="A395" s="25"/>
      <c r="B395" s="74"/>
      <c r="C395" s="41"/>
      <c r="D395" s="40"/>
      <c r="E395" s="42"/>
      <c r="F395" s="40"/>
      <c r="G395" s="38"/>
      <c r="H395" s="38"/>
      <c r="I395" s="38"/>
      <c r="J395" s="40"/>
      <c r="K395" s="54">
        <f>K394+K351+K311+K270+K233+K180+K140+K99+K62+K28</f>
        <v>248.2486921787234</v>
      </c>
      <c r="L395" s="97">
        <f>K395/10</f>
        <v>24.82486921787234</v>
      </c>
    </row>
    <row r="396" spans="1:11" ht="18">
      <c r="A396" s="25"/>
      <c r="B396" s="74"/>
      <c r="C396" s="41"/>
      <c r="D396" s="40"/>
      <c r="E396" s="42"/>
      <c r="F396" s="40"/>
      <c r="G396" s="38"/>
      <c r="H396" s="38"/>
      <c r="I396" s="38"/>
      <c r="J396" s="40"/>
      <c r="K396" s="54"/>
    </row>
    <row r="397" spans="1:14" ht="16.5" customHeight="1">
      <c r="A397" s="25"/>
      <c r="B397" s="74"/>
      <c r="C397" s="41"/>
      <c r="D397" s="40"/>
      <c r="E397" s="42"/>
      <c r="F397" s="40"/>
      <c r="G397" s="38"/>
      <c r="H397" s="38"/>
      <c r="I397" s="38"/>
      <c r="J397" s="40"/>
      <c r="L397" s="25">
        <v>2350</v>
      </c>
      <c r="N397" s="6">
        <v>10</v>
      </c>
    </row>
    <row r="398" spans="1:10" ht="16.5" customHeight="1">
      <c r="A398" s="25"/>
      <c r="B398" s="74"/>
      <c r="C398" s="41"/>
      <c r="D398" s="40"/>
      <c r="E398" s="42"/>
      <c r="F398" s="40"/>
      <c r="G398" s="38"/>
      <c r="H398" s="38"/>
      <c r="I398" s="38"/>
      <c r="J398" s="40"/>
    </row>
    <row r="399" spans="1:10" ht="16.5" customHeight="1">
      <c r="A399" s="25"/>
      <c r="B399" s="74"/>
      <c r="C399" s="41"/>
      <c r="D399" s="40"/>
      <c r="E399" s="42"/>
      <c r="F399" s="40"/>
      <c r="G399" s="38"/>
      <c r="H399" s="38"/>
      <c r="I399" s="38"/>
      <c r="J399" s="40"/>
    </row>
    <row r="400" spans="1:10" ht="16.5" customHeight="1">
      <c r="A400" s="25"/>
      <c r="B400" s="74"/>
      <c r="C400" s="41"/>
      <c r="D400" s="40"/>
      <c r="E400" s="42"/>
      <c r="F400" s="40"/>
      <c r="G400" s="38"/>
      <c r="H400" s="38"/>
      <c r="I400" s="38"/>
      <c r="J400" s="40"/>
    </row>
    <row r="401" spans="1:10" ht="16.5" customHeight="1">
      <c r="A401" s="25"/>
      <c r="B401" s="74"/>
      <c r="C401" s="41"/>
      <c r="D401" s="40"/>
      <c r="E401" s="42"/>
      <c r="F401" s="40"/>
      <c r="G401" s="38"/>
      <c r="H401" s="38"/>
      <c r="I401" s="38"/>
      <c r="J401" s="40"/>
    </row>
    <row r="402" spans="1:10" ht="16.5" customHeight="1">
      <c r="A402" s="25"/>
      <c r="B402" s="74"/>
      <c r="C402" s="41"/>
      <c r="D402" s="40"/>
      <c r="E402" s="42"/>
      <c r="F402" s="40"/>
      <c r="G402" s="38"/>
      <c r="H402" s="38"/>
      <c r="I402" s="38"/>
      <c r="J402" s="40"/>
    </row>
    <row r="403" spans="1:10" ht="16.5" customHeight="1">
      <c r="A403" s="25"/>
      <c r="B403" s="74"/>
      <c r="C403" s="41"/>
      <c r="D403" s="40"/>
      <c r="E403" s="42"/>
      <c r="F403" s="40"/>
      <c r="G403" s="38"/>
      <c r="H403" s="38"/>
      <c r="I403" s="38"/>
      <c r="J403" s="40"/>
    </row>
    <row r="404" spans="1:10" ht="16.5" customHeight="1">
      <c r="A404" s="25"/>
      <c r="B404" s="74"/>
      <c r="C404" s="41"/>
      <c r="D404" s="40"/>
      <c r="E404" s="42"/>
      <c r="F404" s="40"/>
      <c r="G404" s="38"/>
      <c r="H404" s="38"/>
      <c r="I404" s="38"/>
      <c r="J404" s="40"/>
    </row>
    <row r="405" spans="1:13" ht="16.5" customHeight="1">
      <c r="A405" s="25"/>
      <c r="B405" s="16" t="s">
        <v>151</v>
      </c>
      <c r="C405" s="41"/>
      <c r="D405" s="40"/>
      <c r="E405" s="42"/>
      <c r="F405" s="40"/>
      <c r="G405" s="38"/>
      <c r="H405" s="38"/>
      <c r="I405" s="38"/>
      <c r="J405" s="40"/>
      <c r="K405" s="14"/>
      <c r="L405" s="15"/>
      <c r="M405" s="14"/>
    </row>
    <row r="406" spans="2:11" ht="18">
      <c r="B406" s="16" t="s">
        <v>152</v>
      </c>
      <c r="C406" s="41"/>
      <c r="D406" s="40"/>
      <c r="E406" s="42"/>
      <c r="F406" s="40"/>
      <c r="G406" s="38"/>
      <c r="H406" s="38"/>
      <c r="I406" s="38"/>
      <c r="J406" s="40"/>
      <c r="K406" s="54">
        <f>J429*100/2350</f>
        <v>46.57659574468086</v>
      </c>
    </row>
    <row r="407" spans="2:11" ht="15">
      <c r="B407" s="16" t="s">
        <v>211</v>
      </c>
      <c r="D407" s="17"/>
      <c r="G407" s="17"/>
      <c r="H407" s="17"/>
      <c r="I407" s="17"/>
      <c r="J407" s="17"/>
      <c r="K407" s="54">
        <f>K406+K394</f>
        <v>71.8392170212766</v>
      </c>
    </row>
    <row r="408" spans="2:10" ht="16.5" customHeight="1" hidden="1" thickBot="1">
      <c r="B408" s="16"/>
      <c r="D408" s="17"/>
      <c r="G408" s="17"/>
      <c r="H408" s="17"/>
      <c r="I408" s="17"/>
      <c r="J408" s="17"/>
    </row>
    <row r="409" spans="2:11" ht="16.5" customHeight="1" hidden="1" thickBot="1">
      <c r="B409" s="16"/>
      <c r="D409" s="17"/>
      <c r="G409" s="17"/>
      <c r="H409" s="17"/>
      <c r="I409" s="17"/>
      <c r="J409" s="17"/>
      <c r="K409" s="91">
        <f>K408/10</f>
        <v>0</v>
      </c>
    </row>
    <row r="410" spans="2:10" ht="16.5" customHeight="1">
      <c r="B410" s="19"/>
      <c r="D410" s="17"/>
      <c r="G410" s="17"/>
      <c r="H410" s="17"/>
      <c r="I410" s="17"/>
      <c r="J410" s="17"/>
    </row>
    <row r="411" spans="2:10" ht="16.5" customHeight="1" thickBot="1">
      <c r="B411" s="19"/>
      <c r="D411" s="17"/>
      <c r="G411" s="17"/>
      <c r="H411" s="17"/>
      <c r="I411" s="17"/>
      <c r="J411" s="17"/>
    </row>
    <row r="412" spans="1:10" ht="16.5" customHeight="1" thickBot="1">
      <c r="A412" s="484"/>
      <c r="B412" s="484" t="s">
        <v>11</v>
      </c>
      <c r="C412" s="21" t="s">
        <v>12</v>
      </c>
      <c r="D412" s="489" t="s">
        <v>13</v>
      </c>
      <c r="E412" s="491" t="s">
        <v>14</v>
      </c>
      <c r="F412" s="489" t="s">
        <v>200</v>
      </c>
      <c r="G412" s="486" t="s">
        <v>15</v>
      </c>
      <c r="H412" s="487"/>
      <c r="I412" s="488"/>
      <c r="J412" s="22" t="s">
        <v>16</v>
      </c>
    </row>
    <row r="413" spans="1:10" ht="16.5" customHeight="1" thickBot="1">
      <c r="A413" s="485"/>
      <c r="B413" s="485"/>
      <c r="C413" s="23" t="s">
        <v>17</v>
      </c>
      <c r="D413" s="490"/>
      <c r="E413" s="492"/>
      <c r="F413" s="490"/>
      <c r="G413" s="24" t="s">
        <v>18</v>
      </c>
      <c r="H413" s="24" t="s">
        <v>19</v>
      </c>
      <c r="I413" s="24" t="s">
        <v>20</v>
      </c>
      <c r="J413" s="24" t="s">
        <v>21</v>
      </c>
    </row>
    <row r="414" spans="1:10" ht="16.5" customHeight="1" thickBot="1">
      <c r="A414" s="135"/>
      <c r="B414" s="136" t="s">
        <v>108</v>
      </c>
      <c r="C414" s="137"/>
      <c r="D414" s="138"/>
      <c r="E414" s="139"/>
      <c r="F414" s="138"/>
      <c r="G414" s="138"/>
      <c r="H414" s="138"/>
      <c r="I414" s="138"/>
      <c r="J414" s="140"/>
    </row>
    <row r="415" spans="1:10" ht="16.5" customHeight="1">
      <c r="A415" s="153"/>
      <c r="B415" s="153" t="s">
        <v>153</v>
      </c>
      <c r="C415" s="154">
        <v>25</v>
      </c>
      <c r="D415" s="155">
        <v>2.31</v>
      </c>
      <c r="E415" s="156">
        <v>30</v>
      </c>
      <c r="F415" s="155">
        <f aca="true" t="shared" si="11" ref="F415:F420">D415*E415%+D415</f>
        <v>3.003</v>
      </c>
      <c r="G415" s="168">
        <v>1.55</v>
      </c>
      <c r="H415" s="168">
        <v>0.04</v>
      </c>
      <c r="I415" s="168">
        <v>0.71</v>
      </c>
      <c r="J415" s="168">
        <v>9.42</v>
      </c>
    </row>
    <row r="416" spans="1:12" ht="16.5" customHeight="1">
      <c r="A416" s="116" t="s">
        <v>154</v>
      </c>
      <c r="B416" s="116" t="s">
        <v>155</v>
      </c>
      <c r="C416" s="117" t="s">
        <v>26</v>
      </c>
      <c r="D416" s="118">
        <v>9.62</v>
      </c>
      <c r="E416" s="119">
        <v>30</v>
      </c>
      <c r="F416" s="118">
        <f t="shared" si="11"/>
        <v>12.505999999999998</v>
      </c>
      <c r="G416" s="118">
        <v>19.57</v>
      </c>
      <c r="H416" s="118">
        <v>21.59</v>
      </c>
      <c r="I416" s="118">
        <v>18.4</v>
      </c>
      <c r="J416" s="118">
        <v>215</v>
      </c>
      <c r="L416" s="6"/>
    </row>
    <row r="417" spans="1:12" ht="16.5" customHeight="1">
      <c r="A417" s="116" t="s">
        <v>79</v>
      </c>
      <c r="B417" s="116" t="s">
        <v>80</v>
      </c>
      <c r="C417" s="158" t="s">
        <v>29</v>
      </c>
      <c r="D417" s="118">
        <v>5.26</v>
      </c>
      <c r="E417" s="119">
        <v>30</v>
      </c>
      <c r="F417" s="118">
        <f t="shared" si="11"/>
        <v>6.837999999999999</v>
      </c>
      <c r="G417" s="111">
        <v>3.15</v>
      </c>
      <c r="H417" s="111">
        <v>6.75</v>
      </c>
      <c r="I417" s="111">
        <v>21.9</v>
      </c>
      <c r="J417" s="111">
        <v>163.5</v>
      </c>
      <c r="L417" s="6"/>
    </row>
    <row r="418" spans="1:10" ht="16.5" customHeight="1">
      <c r="A418" s="116"/>
      <c r="B418" s="116" t="s">
        <v>53</v>
      </c>
      <c r="C418" s="119">
        <v>30</v>
      </c>
      <c r="D418" s="118">
        <v>0.81</v>
      </c>
      <c r="E418" s="119">
        <v>30</v>
      </c>
      <c r="F418" s="118">
        <f t="shared" si="11"/>
        <v>1.053</v>
      </c>
      <c r="G418" s="118">
        <v>2.2278000000000002</v>
      </c>
      <c r="H418" s="118">
        <v>0.2112</v>
      </c>
      <c r="I418" s="118">
        <v>13.3224</v>
      </c>
      <c r="J418" s="118">
        <v>64.1016</v>
      </c>
    </row>
    <row r="419" spans="1:10" ht="16.5" customHeight="1">
      <c r="A419" s="116" t="s">
        <v>156</v>
      </c>
      <c r="B419" s="116" t="s">
        <v>73</v>
      </c>
      <c r="C419" s="117">
        <v>200</v>
      </c>
      <c r="D419" s="118">
        <v>3.05</v>
      </c>
      <c r="E419" s="119">
        <v>30</v>
      </c>
      <c r="F419" s="118">
        <f t="shared" si="11"/>
        <v>3.965</v>
      </c>
      <c r="G419" s="117">
        <v>1.6</v>
      </c>
      <c r="H419" s="117">
        <v>1.6</v>
      </c>
      <c r="I419" s="117">
        <v>17.3</v>
      </c>
      <c r="J419" s="117">
        <v>87</v>
      </c>
    </row>
    <row r="420" spans="1:10" ht="16.5" customHeight="1">
      <c r="A420" s="116"/>
      <c r="B420" s="116" t="s">
        <v>217</v>
      </c>
      <c r="C420" s="117">
        <v>200</v>
      </c>
      <c r="D420" s="118">
        <v>11.8</v>
      </c>
      <c r="E420" s="119">
        <v>30</v>
      </c>
      <c r="F420" s="118">
        <f t="shared" si="11"/>
        <v>15.34</v>
      </c>
      <c r="G420" s="118">
        <v>1.2</v>
      </c>
      <c r="H420" s="118">
        <v>0.45</v>
      </c>
      <c r="I420" s="118">
        <v>14.7</v>
      </c>
      <c r="J420" s="118">
        <v>54.65</v>
      </c>
    </row>
    <row r="421" spans="1:10" ht="16.5" customHeight="1" thickBot="1">
      <c r="A421" s="160"/>
      <c r="B421" s="123" t="s">
        <v>226</v>
      </c>
      <c r="C421" s="123"/>
      <c r="D421" s="125">
        <f>SUM(D415:D420)</f>
        <v>32.849999999999994</v>
      </c>
      <c r="E421" s="125"/>
      <c r="F421" s="125">
        <f>SUM(F415:F420)</f>
        <v>42.705</v>
      </c>
      <c r="G421" s="125">
        <f>SUM(G415:G420)</f>
        <v>29.2978</v>
      </c>
      <c r="H421" s="125">
        <f>SUM(H415:H420)</f>
        <v>30.6412</v>
      </c>
      <c r="I421" s="125">
        <f>SUM(I415:I420)</f>
        <v>86.3324</v>
      </c>
      <c r="J421" s="125">
        <f>SUM(J415:J420)</f>
        <v>593.6716</v>
      </c>
    </row>
    <row r="422" spans="1:10" ht="16.5" customHeight="1" thickBot="1">
      <c r="A422" s="135"/>
      <c r="B422" s="136" t="s">
        <v>127</v>
      </c>
      <c r="C422" s="137"/>
      <c r="D422" s="138"/>
      <c r="E422" s="139"/>
      <c r="F422" s="138"/>
      <c r="G422" s="138"/>
      <c r="H422" s="138"/>
      <c r="I422" s="138"/>
      <c r="J422" s="140"/>
    </row>
    <row r="423" spans="1:10" ht="16.5" customHeight="1">
      <c r="A423" s="153" t="s">
        <v>158</v>
      </c>
      <c r="B423" s="153" t="s">
        <v>159</v>
      </c>
      <c r="C423" s="154">
        <v>100</v>
      </c>
      <c r="D423" s="155">
        <v>7.91</v>
      </c>
      <c r="E423" s="156">
        <v>30</v>
      </c>
      <c r="F423" s="155">
        <f aca="true" t="shared" si="12" ref="F423:F428">D423*E423%+D423</f>
        <v>10.283</v>
      </c>
      <c r="G423" s="155">
        <v>3.77</v>
      </c>
      <c r="H423" s="155">
        <v>14.43</v>
      </c>
      <c r="I423" s="155">
        <v>7.65</v>
      </c>
      <c r="J423" s="155">
        <v>175.45</v>
      </c>
    </row>
    <row r="424" spans="1:10" ht="16.5" customHeight="1">
      <c r="A424" s="116" t="s">
        <v>160</v>
      </c>
      <c r="B424" s="116" t="s">
        <v>161</v>
      </c>
      <c r="C424" s="117">
        <v>250</v>
      </c>
      <c r="D424" s="118">
        <v>2.59</v>
      </c>
      <c r="E424" s="119">
        <v>30</v>
      </c>
      <c r="F424" s="118">
        <f t="shared" si="12"/>
        <v>3.367</v>
      </c>
      <c r="G424" s="118">
        <v>2.8</v>
      </c>
      <c r="H424" s="118">
        <v>5.8</v>
      </c>
      <c r="I424" s="118">
        <v>13.9</v>
      </c>
      <c r="J424" s="118">
        <v>120</v>
      </c>
    </row>
    <row r="425" spans="1:10" ht="16.5" customHeight="1">
      <c r="A425" s="116" t="s">
        <v>198</v>
      </c>
      <c r="B425" s="116" t="s">
        <v>196</v>
      </c>
      <c r="C425" s="117" t="s">
        <v>197</v>
      </c>
      <c r="D425" s="118">
        <v>35.5</v>
      </c>
      <c r="E425" s="119">
        <v>30</v>
      </c>
      <c r="F425" s="118">
        <f t="shared" si="12"/>
        <v>46.15</v>
      </c>
      <c r="G425" s="118">
        <v>23</v>
      </c>
      <c r="H425" s="118">
        <v>25</v>
      </c>
      <c r="I425" s="118">
        <v>4</v>
      </c>
      <c r="J425" s="118">
        <v>331</v>
      </c>
    </row>
    <row r="426" spans="1:10" ht="16.5" customHeight="1">
      <c r="A426" s="188" t="s">
        <v>90</v>
      </c>
      <c r="B426" s="188" t="s">
        <v>162</v>
      </c>
      <c r="C426" s="159">
        <v>150</v>
      </c>
      <c r="D426" s="118">
        <v>2.72</v>
      </c>
      <c r="E426" s="119">
        <v>30</v>
      </c>
      <c r="F426" s="118">
        <f t="shared" si="12"/>
        <v>3.5360000000000005</v>
      </c>
      <c r="G426" s="117">
        <v>8.4</v>
      </c>
      <c r="H426" s="117">
        <v>10.8</v>
      </c>
      <c r="I426" s="117">
        <v>41.25</v>
      </c>
      <c r="J426" s="117">
        <v>280.5</v>
      </c>
    </row>
    <row r="427" spans="1:10" ht="16.5" customHeight="1">
      <c r="A427" s="116"/>
      <c r="B427" s="116" t="s">
        <v>62</v>
      </c>
      <c r="C427" s="158" t="s">
        <v>40</v>
      </c>
      <c r="D427" s="118">
        <v>1.45</v>
      </c>
      <c r="E427" s="119">
        <v>30</v>
      </c>
      <c r="F427" s="118">
        <f t="shared" si="12"/>
        <v>1.885</v>
      </c>
      <c r="G427" s="118">
        <v>2.67</v>
      </c>
      <c r="H427" s="118">
        <v>0.6</v>
      </c>
      <c r="I427" s="118">
        <v>16.8</v>
      </c>
      <c r="J427" s="118">
        <v>85.6</v>
      </c>
    </row>
    <row r="428" spans="1:10" ht="16.5" customHeight="1">
      <c r="A428" s="116" t="s">
        <v>163</v>
      </c>
      <c r="B428" s="116" t="s">
        <v>164</v>
      </c>
      <c r="C428" s="159">
        <v>200</v>
      </c>
      <c r="D428" s="118">
        <v>2.53</v>
      </c>
      <c r="E428" s="119">
        <v>30</v>
      </c>
      <c r="F428" s="118">
        <f t="shared" si="12"/>
        <v>3.2889999999999997</v>
      </c>
      <c r="G428" s="118">
        <v>0.1</v>
      </c>
      <c r="H428" s="118">
        <v>0</v>
      </c>
      <c r="I428" s="118">
        <v>26.4</v>
      </c>
      <c r="J428" s="118">
        <v>102</v>
      </c>
    </row>
    <row r="429" spans="1:12" ht="16.5" customHeight="1" thickBot="1">
      <c r="A429" s="176"/>
      <c r="B429" s="123" t="s">
        <v>226</v>
      </c>
      <c r="C429" s="177"/>
      <c r="D429" s="125">
        <f>SUM(D423:D428)</f>
        <v>52.7</v>
      </c>
      <c r="E429" s="125"/>
      <c r="F429" s="125">
        <f>SUM(F423:F428)</f>
        <v>68.51</v>
      </c>
      <c r="G429" s="125">
        <f>SUM(G423:G428)</f>
        <v>40.74</v>
      </c>
      <c r="H429" s="125">
        <f>SUM(H423:H428)</f>
        <v>56.63</v>
      </c>
      <c r="I429" s="125">
        <f>SUM(I423:I428)</f>
        <v>110</v>
      </c>
      <c r="J429" s="125">
        <f>SUM(J423:J428)</f>
        <v>1094.5500000000002</v>
      </c>
      <c r="L429" s="6"/>
    </row>
    <row r="430" spans="1:12" ht="16.5" customHeight="1" thickBot="1">
      <c r="A430" s="26"/>
      <c r="B430" s="26" t="s">
        <v>218</v>
      </c>
      <c r="C430" s="27"/>
      <c r="D430" s="33">
        <f>D429+D421</f>
        <v>85.55</v>
      </c>
      <c r="E430" s="33"/>
      <c r="F430" s="33">
        <f>F429+F421</f>
        <v>111.215</v>
      </c>
      <c r="G430" s="24">
        <f>G421+G429</f>
        <v>70.0378</v>
      </c>
      <c r="H430" s="24">
        <f>H421+H429</f>
        <v>87.27120000000001</v>
      </c>
      <c r="I430" s="24">
        <f>I421+I429</f>
        <v>196.3324</v>
      </c>
      <c r="J430" s="24">
        <f>J421+J429</f>
        <v>1688.2216000000003</v>
      </c>
      <c r="L430" s="6"/>
    </row>
    <row r="431" spans="2:12" ht="16.5" customHeight="1">
      <c r="B431" s="82"/>
      <c r="C431" s="83"/>
      <c r="D431" s="84"/>
      <c r="E431" s="79"/>
      <c r="F431" s="57"/>
      <c r="G431" s="57"/>
      <c r="H431" s="57"/>
      <c r="I431" s="57"/>
      <c r="J431" s="34"/>
      <c r="L431" s="6"/>
    </row>
    <row r="432" spans="2:12" ht="16.5" customHeight="1">
      <c r="B432" s="482"/>
      <c r="C432" s="482"/>
      <c r="D432" s="39"/>
      <c r="E432" s="80"/>
      <c r="F432" s="39"/>
      <c r="G432" s="39"/>
      <c r="H432" s="81"/>
      <c r="I432" s="483"/>
      <c r="J432" s="483"/>
      <c r="L432" s="6"/>
    </row>
    <row r="433" ht="16.5" customHeight="1">
      <c r="L433" s="6"/>
    </row>
    <row r="434" ht="16.5" customHeight="1">
      <c r="L434" s="6"/>
    </row>
    <row r="435" ht="16.5" customHeight="1">
      <c r="L435" s="6"/>
    </row>
    <row r="436" ht="16.5" customHeight="1">
      <c r="L436" s="6"/>
    </row>
    <row r="437" ht="16.5" customHeight="1">
      <c r="L437" s="6"/>
    </row>
    <row r="438" ht="16.5" customHeight="1">
      <c r="L438" s="6"/>
    </row>
    <row r="439" ht="16.5" customHeight="1">
      <c r="L439" s="6"/>
    </row>
    <row r="440" ht="16.5" customHeight="1">
      <c r="L440" s="6"/>
    </row>
    <row r="441" ht="16.5" customHeight="1">
      <c r="L441" s="6"/>
    </row>
    <row r="442" ht="16.5" customHeight="1">
      <c r="L442" s="6"/>
    </row>
    <row r="443" ht="16.5" customHeight="1">
      <c r="L443" s="6"/>
    </row>
    <row r="444" ht="16.5" customHeight="1">
      <c r="L444" s="6"/>
    </row>
    <row r="445" ht="16.5" customHeight="1">
      <c r="L445" s="6"/>
    </row>
    <row r="446" ht="16.5" customHeight="1">
      <c r="L446" s="6"/>
    </row>
    <row r="447" spans="2:12" ht="16.5" customHeight="1">
      <c r="B447" s="16" t="s">
        <v>165</v>
      </c>
      <c r="C447" s="41"/>
      <c r="D447" s="40"/>
      <c r="E447" s="42"/>
      <c r="F447" s="40"/>
      <c r="G447" s="38"/>
      <c r="H447" s="38"/>
      <c r="I447" s="38"/>
      <c r="J447" s="40"/>
      <c r="L447" s="6"/>
    </row>
    <row r="448" spans="2:12" ht="16.5" customHeight="1">
      <c r="B448" s="16" t="s">
        <v>166</v>
      </c>
      <c r="C448" s="41"/>
      <c r="D448" s="40"/>
      <c r="E448" s="42"/>
      <c r="F448" s="40"/>
      <c r="G448" s="38"/>
      <c r="H448" s="38"/>
      <c r="I448" s="38"/>
      <c r="J448" s="40"/>
      <c r="L448" s="6"/>
    </row>
    <row r="449" spans="2:12" ht="16.5" customHeight="1">
      <c r="B449" s="16" t="s">
        <v>211</v>
      </c>
      <c r="D449" s="17"/>
      <c r="G449" s="17"/>
      <c r="H449" s="17"/>
      <c r="I449" s="17"/>
      <c r="J449" s="17"/>
      <c r="L449" s="6"/>
    </row>
    <row r="450" spans="2:12" ht="16.5" customHeight="1">
      <c r="B450" s="19"/>
      <c r="D450" s="17"/>
      <c r="G450" s="17"/>
      <c r="H450" s="17"/>
      <c r="I450" s="17"/>
      <c r="J450" s="17"/>
      <c r="L450" s="6"/>
    </row>
    <row r="451" ht="16.5" customHeight="1">
      <c r="L451" s="6"/>
    </row>
    <row r="452" spans="2:12" ht="16.5" customHeight="1">
      <c r="B452" s="19"/>
      <c r="D452" s="17"/>
      <c r="G452" s="17"/>
      <c r="H452" s="17"/>
      <c r="I452" s="17"/>
      <c r="J452" s="17"/>
      <c r="L452" s="6"/>
    </row>
    <row r="453" spans="2:12" ht="16.5" customHeight="1" thickBot="1">
      <c r="B453" s="19"/>
      <c r="D453" s="17"/>
      <c r="G453" s="17"/>
      <c r="H453" s="17"/>
      <c r="I453" s="17"/>
      <c r="J453" s="17"/>
      <c r="L453" s="6"/>
    </row>
    <row r="454" spans="1:12" ht="16.5" customHeight="1" thickBot="1">
      <c r="A454" s="484"/>
      <c r="B454" s="484" t="s">
        <v>11</v>
      </c>
      <c r="C454" s="21" t="s">
        <v>12</v>
      </c>
      <c r="D454" s="489" t="s">
        <v>13</v>
      </c>
      <c r="E454" s="491" t="s">
        <v>14</v>
      </c>
      <c r="F454" s="489" t="s">
        <v>200</v>
      </c>
      <c r="G454" s="486" t="s">
        <v>15</v>
      </c>
      <c r="H454" s="487"/>
      <c r="I454" s="488"/>
      <c r="J454" s="22" t="s">
        <v>16</v>
      </c>
      <c r="L454" s="6"/>
    </row>
    <row r="455" spans="1:12" ht="16.5" customHeight="1" thickBot="1">
      <c r="A455" s="485"/>
      <c r="B455" s="485"/>
      <c r="C455" s="23" t="s">
        <v>17</v>
      </c>
      <c r="D455" s="490"/>
      <c r="E455" s="492"/>
      <c r="F455" s="490"/>
      <c r="G455" s="24" t="s">
        <v>18</v>
      </c>
      <c r="H455" s="24" t="s">
        <v>19</v>
      </c>
      <c r="I455" s="24" t="s">
        <v>20</v>
      </c>
      <c r="J455" s="24" t="s">
        <v>21</v>
      </c>
      <c r="L455" s="6"/>
    </row>
    <row r="456" spans="1:12" ht="16.5" customHeight="1" thickBot="1">
      <c r="A456" s="135"/>
      <c r="B456" s="136" t="s">
        <v>108</v>
      </c>
      <c r="C456" s="137"/>
      <c r="D456" s="138"/>
      <c r="E456" s="139"/>
      <c r="F456" s="138"/>
      <c r="G456" s="138"/>
      <c r="H456" s="138"/>
      <c r="I456" s="138"/>
      <c r="J456" s="140"/>
      <c r="L456" s="6"/>
    </row>
    <row r="457" spans="1:12" ht="16.5" customHeight="1">
      <c r="A457" s="153"/>
      <c r="B457" s="153" t="s">
        <v>76</v>
      </c>
      <c r="C457" s="154">
        <v>25</v>
      </c>
      <c r="D457" s="155"/>
      <c r="E457" s="156">
        <v>30</v>
      </c>
      <c r="F457" s="155"/>
      <c r="G457" s="168">
        <v>0.92</v>
      </c>
      <c r="H457" s="168">
        <v>0.29</v>
      </c>
      <c r="I457" s="168">
        <v>5.17</v>
      </c>
      <c r="J457" s="168">
        <v>26.9</v>
      </c>
      <c r="L457" s="6"/>
    </row>
    <row r="458" spans="1:12" ht="16.5" customHeight="1">
      <c r="A458" s="116" t="s">
        <v>167</v>
      </c>
      <c r="B458" s="116" t="s">
        <v>168</v>
      </c>
      <c r="C458" s="117" t="s">
        <v>169</v>
      </c>
      <c r="D458" s="118"/>
      <c r="E458" s="119">
        <v>30</v>
      </c>
      <c r="F458" s="118"/>
      <c r="G458" s="117">
        <v>11.04</v>
      </c>
      <c r="H458" s="117">
        <v>16.23</v>
      </c>
      <c r="I458" s="117">
        <v>13.52</v>
      </c>
      <c r="J458" s="118">
        <v>244.33</v>
      </c>
      <c r="L458" s="6"/>
    </row>
    <row r="459" spans="1:12" ht="16.5" customHeight="1">
      <c r="A459" s="188" t="s">
        <v>60</v>
      </c>
      <c r="B459" s="188" t="s">
        <v>170</v>
      </c>
      <c r="C459" s="159">
        <v>150</v>
      </c>
      <c r="D459" s="118"/>
      <c r="E459" s="119">
        <v>30</v>
      </c>
      <c r="F459" s="118"/>
      <c r="G459" s="118">
        <v>3.75</v>
      </c>
      <c r="H459" s="118">
        <v>6.15</v>
      </c>
      <c r="I459" s="118">
        <v>38.55</v>
      </c>
      <c r="J459" s="118">
        <v>228</v>
      </c>
      <c r="L459" s="6"/>
    </row>
    <row r="460" spans="1:12" ht="16.5" customHeight="1">
      <c r="A460" s="116"/>
      <c r="B460" s="116" t="s">
        <v>53</v>
      </c>
      <c r="C460" s="119">
        <v>30</v>
      </c>
      <c r="D460" s="118"/>
      <c r="E460" s="119">
        <v>30</v>
      </c>
      <c r="F460" s="118"/>
      <c r="G460" s="118">
        <v>2.2278000000000002</v>
      </c>
      <c r="H460" s="118">
        <v>0.2112</v>
      </c>
      <c r="I460" s="118">
        <v>13.3224</v>
      </c>
      <c r="J460" s="118">
        <v>64.1016</v>
      </c>
      <c r="L460" s="6"/>
    </row>
    <row r="461" spans="1:12" ht="16.5" customHeight="1">
      <c r="A461" s="116" t="s">
        <v>223</v>
      </c>
      <c r="B461" s="116" t="s">
        <v>32</v>
      </c>
      <c r="C461" s="159">
        <v>200</v>
      </c>
      <c r="D461" s="111"/>
      <c r="E461" s="119">
        <v>30</v>
      </c>
      <c r="F461" s="118"/>
      <c r="G461" s="111">
        <v>4.9</v>
      </c>
      <c r="H461" s="111">
        <v>5</v>
      </c>
      <c r="I461" s="111">
        <v>32.5</v>
      </c>
      <c r="J461" s="111">
        <v>190</v>
      </c>
      <c r="L461" s="6"/>
    </row>
    <row r="462" spans="1:12" ht="16.5" customHeight="1" thickBot="1">
      <c r="A462" s="190"/>
      <c r="B462" s="123" t="s">
        <v>226</v>
      </c>
      <c r="C462" s="190"/>
      <c r="D462" s="157"/>
      <c r="E462" s="157"/>
      <c r="F462" s="157"/>
      <c r="G462" s="157">
        <f>SUM(G457:G461)</f>
        <v>22.8378</v>
      </c>
      <c r="H462" s="157">
        <f>SUM(H457:H461)</f>
        <v>27.881200000000003</v>
      </c>
      <c r="I462" s="157">
        <f>SUM(I457:I461)</f>
        <v>103.0624</v>
      </c>
      <c r="J462" s="157">
        <f>SUM(J457:J461)</f>
        <v>753.3316</v>
      </c>
      <c r="L462" s="6"/>
    </row>
    <row r="463" spans="1:12" ht="18.75" thickBot="1">
      <c r="A463" s="85"/>
      <c r="B463" s="85" t="s">
        <v>227</v>
      </c>
      <c r="C463" s="86" t="s">
        <v>287</v>
      </c>
      <c r="D463" s="87"/>
      <c r="E463" s="87"/>
      <c r="F463" s="87"/>
      <c r="G463" s="87">
        <f>G462+G421+G380+G338+G297+G260+G221+G180+G140+G99+G62+G28</f>
        <v>281.9029494</v>
      </c>
      <c r="H463" s="87">
        <f>H462+H421+H380+H338+H297+H260+H221+H180+H140+H99+H62+H28</f>
        <v>298.5153192</v>
      </c>
      <c r="I463" s="87">
        <f>I462+I421+I380+I338+I297+I260+I221+I180+I140+I99+I62+I28</f>
        <v>952.3271279500001</v>
      </c>
      <c r="J463" s="96">
        <f>J462+J421+J380+J338+J297+J260+J221+J180+J140+J99+J62+J28</f>
        <v>7178.7481822</v>
      </c>
      <c r="L463" s="6"/>
    </row>
    <row r="464" spans="1:12" ht="16.5" customHeight="1" thickBot="1">
      <c r="A464" s="89"/>
      <c r="B464" s="89" t="s">
        <v>228</v>
      </c>
      <c r="C464" s="90"/>
      <c r="D464" s="91"/>
      <c r="E464" s="92"/>
      <c r="F464" s="91"/>
      <c r="G464" s="91">
        <f>G463/12</f>
        <v>23.49191245</v>
      </c>
      <c r="H464" s="91">
        <f>H463/12</f>
        <v>24.8762766</v>
      </c>
      <c r="I464" s="91">
        <f>I463/12</f>
        <v>79.36059399583334</v>
      </c>
      <c r="J464" s="91">
        <f>J463/12</f>
        <v>598.2290151833333</v>
      </c>
      <c r="L464" s="6"/>
    </row>
    <row r="465" spans="1:12" ht="16.5" customHeight="1" thickBot="1">
      <c r="A465" s="135"/>
      <c r="B465" s="136" t="s">
        <v>127</v>
      </c>
      <c r="C465" s="137"/>
      <c r="D465" s="138"/>
      <c r="E465" s="139"/>
      <c r="F465" s="138"/>
      <c r="G465" s="138"/>
      <c r="H465" s="138"/>
      <c r="I465" s="138"/>
      <c r="J465" s="140"/>
      <c r="L465" s="6"/>
    </row>
    <row r="466" spans="1:12" ht="16.5" customHeight="1">
      <c r="A466" s="191"/>
      <c r="B466" s="180" t="s">
        <v>303</v>
      </c>
      <c r="C466" s="171">
        <v>100</v>
      </c>
      <c r="D466" s="168"/>
      <c r="E466" s="171">
        <v>30</v>
      </c>
      <c r="F466" s="168"/>
      <c r="G466" s="168"/>
      <c r="H466" s="168"/>
      <c r="I466" s="168"/>
      <c r="J466" s="168"/>
      <c r="L466" s="6"/>
    </row>
    <row r="467" spans="1:12" ht="16.5" customHeight="1">
      <c r="A467" s="104" t="s">
        <v>174</v>
      </c>
      <c r="B467" s="104" t="s">
        <v>224</v>
      </c>
      <c r="C467" s="105" t="s">
        <v>146</v>
      </c>
      <c r="D467" s="106"/>
      <c r="E467" s="107">
        <v>30</v>
      </c>
      <c r="F467" s="106"/>
      <c r="G467" s="106">
        <v>2.6</v>
      </c>
      <c r="H467" s="106">
        <v>5.3</v>
      </c>
      <c r="I467" s="106">
        <v>14.3</v>
      </c>
      <c r="J467" s="106">
        <v>116</v>
      </c>
      <c r="L467" s="6"/>
    </row>
    <row r="468" spans="1:12" ht="16.5" customHeight="1">
      <c r="A468" s="104" t="s">
        <v>175</v>
      </c>
      <c r="B468" s="104" t="s">
        <v>176</v>
      </c>
      <c r="C468" s="105" t="s">
        <v>26</v>
      </c>
      <c r="D468" s="106"/>
      <c r="E468" s="107">
        <v>30</v>
      </c>
      <c r="F468" s="106"/>
      <c r="G468" s="106">
        <v>11.77</v>
      </c>
      <c r="H468" s="106">
        <v>12.87</v>
      </c>
      <c r="I468" s="106">
        <v>6.51</v>
      </c>
      <c r="J468" s="106">
        <v>191.3</v>
      </c>
      <c r="L468" s="6"/>
    </row>
    <row r="469" spans="1:12" ht="16.5" customHeight="1">
      <c r="A469" s="109" t="s">
        <v>177</v>
      </c>
      <c r="B469" s="212" t="s">
        <v>299</v>
      </c>
      <c r="C469" s="105" t="s">
        <v>225</v>
      </c>
      <c r="D469" s="106"/>
      <c r="E469" s="107">
        <v>30</v>
      </c>
      <c r="F469" s="106"/>
      <c r="G469" s="106">
        <v>16.25</v>
      </c>
      <c r="H469" s="106">
        <v>4.41</v>
      </c>
      <c r="I469" s="106">
        <v>34.73</v>
      </c>
      <c r="J469" s="106">
        <v>243.61</v>
      </c>
      <c r="L469" s="6"/>
    </row>
    <row r="470" spans="1:12" ht="16.5" customHeight="1">
      <c r="A470" s="109"/>
      <c r="B470" s="109" t="s">
        <v>62</v>
      </c>
      <c r="C470" s="158" t="s">
        <v>40</v>
      </c>
      <c r="D470" s="118"/>
      <c r="E470" s="107">
        <v>30</v>
      </c>
      <c r="F470" s="106"/>
      <c r="G470" s="118">
        <v>2.67</v>
      </c>
      <c r="H470" s="118">
        <v>0.6</v>
      </c>
      <c r="I470" s="118">
        <v>16.8</v>
      </c>
      <c r="J470" s="118">
        <v>85.6</v>
      </c>
      <c r="L470" s="6"/>
    </row>
    <row r="471" spans="1:10" ht="16.5" customHeight="1">
      <c r="A471" s="109" t="s">
        <v>93</v>
      </c>
      <c r="B471" s="109" t="s">
        <v>94</v>
      </c>
      <c r="C471" s="112">
        <v>200</v>
      </c>
      <c r="D471" s="106"/>
      <c r="E471" s="107">
        <v>30</v>
      </c>
      <c r="F471" s="106"/>
      <c r="G471" s="111">
        <v>0.33</v>
      </c>
      <c r="H471" s="111">
        <v>0</v>
      </c>
      <c r="I471" s="111">
        <v>22.66</v>
      </c>
      <c r="J471" s="111">
        <v>91.98</v>
      </c>
    </row>
    <row r="472" spans="1:10" ht="16.5" thickBot="1">
      <c r="A472" s="176"/>
      <c r="B472" s="123" t="s">
        <v>226</v>
      </c>
      <c r="C472" s="177"/>
      <c r="D472" s="125"/>
      <c r="E472" s="125"/>
      <c r="F472" s="125"/>
      <c r="G472" s="125">
        <f>SUM(G466:G471)</f>
        <v>33.62</v>
      </c>
      <c r="H472" s="125">
        <f>SUM(H466:H471)</f>
        <v>23.18</v>
      </c>
      <c r="I472" s="125">
        <f>SUM(I466:I471)</f>
        <v>95</v>
      </c>
      <c r="J472" s="125">
        <f>SUM(J466:J471)</f>
        <v>728.4900000000001</v>
      </c>
    </row>
    <row r="473" spans="1:10" ht="16.5" customHeight="1" thickBot="1">
      <c r="A473" s="93"/>
      <c r="B473" s="93" t="s">
        <v>229</v>
      </c>
      <c r="C473" s="32"/>
      <c r="D473" s="33"/>
      <c r="E473" s="33"/>
      <c r="F473" s="33"/>
      <c r="G473" s="24">
        <f>G462+G472</f>
        <v>56.4578</v>
      </c>
      <c r="H473" s="24">
        <f>H462+H472</f>
        <v>51.0612</v>
      </c>
      <c r="I473" s="24">
        <f>I462+I472</f>
        <v>198.0624</v>
      </c>
      <c r="J473" s="24">
        <f>J462+J472</f>
        <v>1481.8216000000002</v>
      </c>
    </row>
    <row r="474" spans="1:10" ht="18.75" thickBot="1">
      <c r="A474" s="85"/>
      <c r="B474" s="85" t="s">
        <v>230</v>
      </c>
      <c r="C474" s="86"/>
      <c r="D474" s="87"/>
      <c r="E474" s="87"/>
      <c r="F474" s="87"/>
      <c r="G474" s="87">
        <f>G472+G429+G388+G346+G306+G267+G230+G188+G147+G108+G71+G35</f>
        <v>347.2345</v>
      </c>
      <c r="H474" s="87">
        <f>H472+H429+H388+H346+H306+H267+H230+H188+H147+H108+H71+H35</f>
        <v>356.86799999999994</v>
      </c>
      <c r="I474" s="87">
        <f>I472+I429+I388+I346+I306+I267+I230+I188+I147+I108+I71+I35</f>
        <v>1449.7930000000001</v>
      </c>
      <c r="J474" s="88">
        <f>J472+J429+J388+J346+J306+J267+J230+J188+J147+J108+J71+J35</f>
        <v>9964.741999999998</v>
      </c>
    </row>
    <row r="475" spans="1:10" ht="16.5" customHeight="1" thickBot="1">
      <c r="A475" s="85"/>
      <c r="B475" s="85" t="s">
        <v>231</v>
      </c>
      <c r="C475" s="86"/>
      <c r="D475" s="91"/>
      <c r="E475" s="91"/>
      <c r="F475" s="91"/>
      <c r="G475" s="91">
        <f>G474/12</f>
        <v>28.936208333333337</v>
      </c>
      <c r="H475" s="91">
        <f>H474/12</f>
        <v>29.738999999999994</v>
      </c>
      <c r="I475" s="91">
        <f>I474/12</f>
        <v>120.81608333333334</v>
      </c>
      <c r="J475" s="91">
        <f>J474/12</f>
        <v>830.3951666666666</v>
      </c>
    </row>
    <row r="476" spans="1:24" s="18" customFormat="1" ht="16.5" customHeight="1">
      <c r="A476" s="6"/>
      <c r="B476" s="6"/>
      <c r="C476" s="95"/>
      <c r="D476" s="95"/>
      <c r="F476" s="17"/>
      <c r="G476" s="95"/>
      <c r="H476" s="95"/>
      <c r="I476" s="95"/>
      <c r="J476" s="95"/>
      <c r="K476" s="6"/>
      <c r="L476" s="25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</row>
    <row r="477" spans="1:24" s="18" customFormat="1" ht="16.5" customHeight="1">
      <c r="A477" s="482" t="s">
        <v>286</v>
      </c>
      <c r="B477" s="482"/>
      <c r="C477" s="39"/>
      <c r="D477" s="80"/>
      <c r="E477" s="39"/>
      <c r="F477" s="39"/>
      <c r="G477" s="81"/>
      <c r="H477" s="483" t="s">
        <v>178</v>
      </c>
      <c r="I477" s="483"/>
      <c r="J477" s="95"/>
      <c r="K477" s="6"/>
      <c r="L477" s="25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</row>
    <row r="478" spans="1:24" s="18" customFormat="1" ht="16.5" customHeight="1">
      <c r="A478" s="6"/>
      <c r="B478" s="6"/>
      <c r="C478" s="95"/>
      <c r="D478" s="95"/>
      <c r="F478" s="17"/>
      <c r="G478" s="95"/>
      <c r="H478" s="95"/>
      <c r="I478" s="95"/>
      <c r="J478" s="95"/>
      <c r="K478" s="6"/>
      <c r="L478" s="25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</row>
    <row r="479" spans="1:24" s="18" customFormat="1" ht="16.5" customHeight="1">
      <c r="A479" s="6"/>
      <c r="B479" s="6"/>
      <c r="C479" s="95"/>
      <c r="D479" s="95"/>
      <c r="F479" s="17"/>
      <c r="G479" s="95"/>
      <c r="H479" s="95"/>
      <c r="I479" s="95"/>
      <c r="J479" s="95"/>
      <c r="K479" s="6"/>
      <c r="L479" s="25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</row>
    <row r="480" spans="1:24" s="18" customFormat="1" ht="16.5" customHeight="1">
      <c r="A480" s="6"/>
      <c r="B480" s="6"/>
      <c r="C480" s="95"/>
      <c r="D480" s="95"/>
      <c r="F480" s="17"/>
      <c r="G480" s="95"/>
      <c r="H480" s="95"/>
      <c r="I480" s="95"/>
      <c r="J480" s="95"/>
      <c r="K480" s="6"/>
      <c r="L480" s="25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</row>
    <row r="481" spans="1:24" s="18" customFormat="1" ht="16.5" customHeight="1">
      <c r="A481" s="6"/>
      <c r="B481" s="6"/>
      <c r="C481" s="95"/>
      <c r="D481" s="95"/>
      <c r="F481" s="17"/>
      <c r="G481" s="95"/>
      <c r="H481" s="95"/>
      <c r="I481" s="95"/>
      <c r="J481" s="95"/>
      <c r="K481" s="6"/>
      <c r="L481" s="25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</row>
    <row r="482" spans="1:24" s="18" customFormat="1" ht="16.5" customHeight="1">
      <c r="A482" s="6"/>
      <c r="B482" s="6"/>
      <c r="C482" s="95"/>
      <c r="D482" s="95"/>
      <c r="F482" s="17"/>
      <c r="G482" s="95"/>
      <c r="H482" s="95"/>
      <c r="I482" s="95"/>
      <c r="J482" s="95"/>
      <c r="K482" s="6"/>
      <c r="L482" s="25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</row>
    <row r="483" spans="1:24" s="18" customFormat="1" ht="16.5" customHeight="1">
      <c r="A483" s="6"/>
      <c r="B483" s="6"/>
      <c r="C483" s="95"/>
      <c r="D483" s="95"/>
      <c r="F483" s="17"/>
      <c r="G483" s="95"/>
      <c r="H483" s="95"/>
      <c r="I483" s="95"/>
      <c r="J483" s="95"/>
      <c r="K483" s="6"/>
      <c r="L483" s="25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</row>
    <row r="484" spans="1:24" s="18" customFormat="1" ht="16.5" customHeight="1">
      <c r="A484" s="6"/>
      <c r="B484" s="6"/>
      <c r="C484" s="95"/>
      <c r="D484" s="95"/>
      <c r="E484" s="95"/>
      <c r="F484" s="95"/>
      <c r="G484" s="95"/>
      <c r="H484" s="95"/>
      <c r="I484" s="95"/>
      <c r="J484" s="95"/>
      <c r="K484" s="6"/>
      <c r="L484" s="25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</row>
    <row r="485" spans="1:24" s="18" customFormat="1" ht="16.5" customHeight="1">
      <c r="A485" s="6"/>
      <c r="B485" s="6"/>
      <c r="C485" s="95"/>
      <c r="D485" s="95"/>
      <c r="F485" s="17"/>
      <c r="G485" s="95"/>
      <c r="H485" s="95"/>
      <c r="I485" s="95"/>
      <c r="J485" s="95"/>
      <c r="K485" s="6"/>
      <c r="L485" s="25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</row>
    <row r="486" spans="1:24" s="18" customFormat="1" ht="16.5" customHeight="1">
      <c r="A486" s="6"/>
      <c r="B486" s="6"/>
      <c r="C486" s="95"/>
      <c r="D486" s="95"/>
      <c r="F486" s="17"/>
      <c r="G486" s="95"/>
      <c r="H486" s="95"/>
      <c r="I486" s="95"/>
      <c r="J486" s="95"/>
      <c r="K486" s="6"/>
      <c r="L486" s="25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</row>
    <row r="487" spans="1:24" s="18" customFormat="1" ht="16.5" customHeight="1">
      <c r="A487" s="6"/>
      <c r="B487" s="6"/>
      <c r="C487" s="95"/>
      <c r="D487" s="95"/>
      <c r="F487" s="17"/>
      <c r="G487" s="95"/>
      <c r="H487" s="95"/>
      <c r="I487" s="95"/>
      <c r="J487" s="95"/>
      <c r="K487" s="6"/>
      <c r="L487" s="25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</row>
    <row r="488" spans="1:24" s="18" customFormat="1" ht="16.5" customHeight="1">
      <c r="A488" s="6"/>
      <c r="B488" s="6"/>
      <c r="C488" s="95"/>
      <c r="D488" s="95"/>
      <c r="F488" s="17"/>
      <c r="G488" s="95"/>
      <c r="H488" s="95"/>
      <c r="I488" s="95"/>
      <c r="J488" s="95"/>
      <c r="K488" s="6"/>
      <c r="L488" s="25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</row>
    <row r="489" spans="1:24" s="18" customFormat="1" ht="16.5" customHeight="1">
      <c r="A489" s="6"/>
      <c r="B489" s="6"/>
      <c r="C489" s="95"/>
      <c r="D489" s="95"/>
      <c r="F489" s="17"/>
      <c r="G489" s="95"/>
      <c r="H489" s="95"/>
      <c r="I489" s="95"/>
      <c r="J489" s="95"/>
      <c r="K489" s="6"/>
      <c r="L489" s="25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</row>
    <row r="490" spans="1:24" s="18" customFormat="1" ht="16.5" customHeight="1">
      <c r="A490" s="6"/>
      <c r="B490" s="6"/>
      <c r="C490" s="95"/>
      <c r="D490" s="95"/>
      <c r="F490" s="17"/>
      <c r="G490" s="95"/>
      <c r="H490" s="95"/>
      <c r="I490" s="95"/>
      <c r="J490" s="95"/>
      <c r="K490" s="6"/>
      <c r="L490" s="25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</row>
    <row r="491" spans="1:24" s="18" customFormat="1" ht="16.5" customHeight="1">
      <c r="A491" s="6"/>
      <c r="B491" s="6"/>
      <c r="C491" s="95"/>
      <c r="D491" s="95"/>
      <c r="F491" s="17"/>
      <c r="G491" s="95"/>
      <c r="H491" s="95"/>
      <c r="I491" s="95"/>
      <c r="J491" s="95"/>
      <c r="K491" s="6"/>
      <c r="L491" s="25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s="18" customFormat="1" ht="16.5" customHeight="1">
      <c r="A492" s="6"/>
      <c r="B492" s="6"/>
      <c r="C492" s="95"/>
      <c r="D492" s="95"/>
      <c r="F492" s="17"/>
      <c r="G492" s="95"/>
      <c r="H492" s="95"/>
      <c r="I492" s="95"/>
      <c r="J492" s="95"/>
      <c r="K492" s="6"/>
      <c r="L492" s="25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1:24" s="18" customFormat="1" ht="16.5" customHeight="1">
      <c r="A493" s="6"/>
      <c r="B493" s="6"/>
      <c r="C493" s="95"/>
      <c r="D493" s="95"/>
      <c r="F493" s="17"/>
      <c r="G493" s="95"/>
      <c r="H493" s="95"/>
      <c r="I493" s="95"/>
      <c r="J493" s="95"/>
      <c r="K493" s="6"/>
      <c r="L493" s="25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1:24" s="18" customFormat="1" ht="16.5" customHeight="1">
      <c r="A494" s="6"/>
      <c r="B494" s="6"/>
      <c r="C494" s="95"/>
      <c r="D494" s="95"/>
      <c r="F494" s="17"/>
      <c r="G494" s="95"/>
      <c r="H494" s="95"/>
      <c r="I494" s="95"/>
      <c r="J494" s="95"/>
      <c r="K494" s="6"/>
      <c r="L494" s="25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1:24" s="18" customFormat="1" ht="16.5" customHeight="1">
      <c r="A495" s="6"/>
      <c r="B495" s="6"/>
      <c r="C495" s="95"/>
      <c r="D495" s="95"/>
      <c r="F495" s="17"/>
      <c r="G495" s="95"/>
      <c r="H495" s="95"/>
      <c r="I495" s="95"/>
      <c r="J495" s="95"/>
      <c r="K495" s="6"/>
      <c r="L495" s="25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1:24" s="18" customFormat="1" ht="16.5" customHeight="1">
      <c r="A496" s="6"/>
      <c r="B496" s="6"/>
      <c r="C496" s="95"/>
      <c r="D496" s="95"/>
      <c r="F496" s="17"/>
      <c r="G496" s="95"/>
      <c r="H496" s="95"/>
      <c r="I496" s="95"/>
      <c r="J496" s="95"/>
      <c r="K496" s="6"/>
      <c r="L496" s="25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1:24" s="18" customFormat="1" ht="16.5" customHeight="1">
      <c r="A497" s="6"/>
      <c r="B497" s="6"/>
      <c r="C497" s="95"/>
      <c r="D497" s="95"/>
      <c r="F497" s="17"/>
      <c r="G497" s="95"/>
      <c r="H497" s="95"/>
      <c r="I497" s="95"/>
      <c r="J497" s="95"/>
      <c r="K497" s="6"/>
      <c r="L497" s="25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1:24" s="18" customFormat="1" ht="16.5" customHeight="1">
      <c r="A498" s="6"/>
      <c r="B498" s="6"/>
      <c r="C498" s="95"/>
      <c r="D498" s="95"/>
      <c r="F498" s="17"/>
      <c r="G498" s="6"/>
      <c r="H498" s="6"/>
      <c r="I498" s="6"/>
      <c r="J498" s="6"/>
      <c r="K498" s="6"/>
      <c r="L498" s="25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1:24" s="18" customFormat="1" ht="16.5" customHeight="1">
      <c r="A499" s="6"/>
      <c r="B499" s="6"/>
      <c r="C499" s="95"/>
      <c r="D499" s="95"/>
      <c r="F499" s="17"/>
      <c r="G499" s="6"/>
      <c r="H499" s="6"/>
      <c r="I499" s="6"/>
      <c r="J499" s="6"/>
      <c r="K499" s="6"/>
      <c r="L499" s="25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1:24" s="18" customFormat="1" ht="16.5" customHeight="1">
      <c r="A500" s="6"/>
      <c r="B500" s="6"/>
      <c r="C500" s="95"/>
      <c r="D500" s="95"/>
      <c r="F500" s="17"/>
      <c r="G500" s="6"/>
      <c r="H500" s="6"/>
      <c r="I500" s="6"/>
      <c r="J500" s="6"/>
      <c r="K500" s="6"/>
      <c r="L500" s="25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1:24" s="18" customFormat="1" ht="16.5" customHeight="1">
      <c r="A501" s="6"/>
      <c r="B501" s="6"/>
      <c r="C501" s="95"/>
      <c r="D501" s="95"/>
      <c r="F501" s="17"/>
      <c r="G501" s="6"/>
      <c r="H501" s="6"/>
      <c r="I501" s="6"/>
      <c r="J501" s="6"/>
      <c r="K501" s="6"/>
      <c r="L501" s="25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2:24" s="18" customFormat="1" ht="16.5" customHeight="1">
      <c r="B502" s="6"/>
      <c r="C502" s="95"/>
      <c r="D502" s="95"/>
      <c r="F502" s="17"/>
      <c r="G502" s="6"/>
      <c r="H502" s="6"/>
      <c r="I502" s="6"/>
      <c r="J502" s="6"/>
      <c r="K502" s="6"/>
      <c r="L502" s="25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2:24" s="18" customFormat="1" ht="16.5" customHeight="1">
      <c r="B503" s="6"/>
      <c r="C503" s="95"/>
      <c r="D503" s="95"/>
      <c r="F503" s="17"/>
      <c r="G503" s="6"/>
      <c r="H503" s="6"/>
      <c r="I503" s="6"/>
      <c r="J503" s="6"/>
      <c r="K503" s="6"/>
      <c r="L503" s="25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2:24" s="18" customFormat="1" ht="16.5" customHeight="1">
      <c r="B504" s="6"/>
      <c r="C504" s="95"/>
      <c r="D504" s="95"/>
      <c r="F504" s="17"/>
      <c r="G504" s="6"/>
      <c r="H504" s="6"/>
      <c r="I504" s="6"/>
      <c r="J504" s="6"/>
      <c r="K504" s="6"/>
      <c r="L504" s="25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2:24" s="18" customFormat="1" ht="16.5" customHeight="1">
      <c r="B505" s="6"/>
      <c r="C505" s="95"/>
      <c r="D505" s="95"/>
      <c r="F505" s="17"/>
      <c r="G505" s="6"/>
      <c r="H505" s="6"/>
      <c r="I505" s="6"/>
      <c r="J505" s="6"/>
      <c r="K505" s="6"/>
      <c r="L505" s="25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2:24" s="18" customFormat="1" ht="16.5" customHeight="1">
      <c r="B506" s="6"/>
      <c r="C506" s="95"/>
      <c r="D506" s="95"/>
      <c r="F506" s="17"/>
      <c r="G506" s="6"/>
      <c r="H506" s="6"/>
      <c r="I506" s="6"/>
      <c r="J506" s="6"/>
      <c r="K506" s="6"/>
      <c r="L506" s="25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2:24" s="18" customFormat="1" ht="16.5" customHeight="1">
      <c r="B507" s="6"/>
      <c r="C507" s="95"/>
      <c r="D507" s="95"/>
      <c r="F507" s="17"/>
      <c r="G507" s="6"/>
      <c r="H507" s="6"/>
      <c r="I507" s="6"/>
      <c r="J507" s="6"/>
      <c r="K507" s="6"/>
      <c r="L507" s="25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2:24" s="18" customFormat="1" ht="16.5" customHeight="1">
      <c r="B508" s="6"/>
      <c r="C508" s="95"/>
      <c r="D508" s="95"/>
      <c r="F508" s="17"/>
      <c r="G508" s="6"/>
      <c r="H508" s="6"/>
      <c r="I508" s="6"/>
      <c r="J508" s="6"/>
      <c r="K508" s="6"/>
      <c r="L508" s="25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2:24" s="18" customFormat="1" ht="16.5" customHeight="1">
      <c r="B509" s="6"/>
      <c r="C509" s="95"/>
      <c r="D509" s="95"/>
      <c r="F509" s="17"/>
      <c r="G509" s="6"/>
      <c r="H509" s="6"/>
      <c r="I509" s="6"/>
      <c r="J509" s="6"/>
      <c r="K509" s="6"/>
      <c r="L509" s="25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2:24" s="18" customFormat="1" ht="16.5" customHeight="1">
      <c r="B510" s="6"/>
      <c r="C510" s="95"/>
      <c r="D510" s="95"/>
      <c r="F510" s="17"/>
      <c r="G510" s="6"/>
      <c r="H510" s="6"/>
      <c r="I510" s="6"/>
      <c r="J510" s="6"/>
      <c r="K510" s="6"/>
      <c r="L510" s="25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2:24" s="18" customFormat="1" ht="16.5" customHeight="1">
      <c r="B511" s="6"/>
      <c r="C511" s="95"/>
      <c r="D511" s="95"/>
      <c r="F511" s="17"/>
      <c r="G511" s="6"/>
      <c r="H511" s="6"/>
      <c r="I511" s="6"/>
      <c r="J511" s="6"/>
      <c r="K511" s="6"/>
      <c r="L511" s="25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2:24" s="18" customFormat="1" ht="16.5" customHeight="1">
      <c r="B512" s="6"/>
      <c r="C512" s="95"/>
      <c r="D512" s="95"/>
      <c r="F512" s="17"/>
      <c r="G512" s="6"/>
      <c r="H512" s="6"/>
      <c r="I512" s="6"/>
      <c r="J512" s="6"/>
      <c r="K512" s="6"/>
      <c r="L512" s="25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2:24" s="18" customFormat="1" ht="16.5" customHeight="1">
      <c r="B513" s="6"/>
      <c r="C513" s="95"/>
      <c r="D513" s="95"/>
      <c r="F513" s="17"/>
      <c r="G513" s="6"/>
      <c r="H513" s="6"/>
      <c r="I513" s="6"/>
      <c r="J513" s="6"/>
      <c r="K513" s="6"/>
      <c r="L513" s="25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2:24" s="18" customFormat="1" ht="16.5" customHeight="1">
      <c r="B514" s="6"/>
      <c r="C514" s="95"/>
      <c r="D514" s="95"/>
      <c r="F514" s="17"/>
      <c r="G514" s="6"/>
      <c r="H514" s="6"/>
      <c r="I514" s="6"/>
      <c r="J514" s="6"/>
      <c r="K514" s="6"/>
      <c r="L514" s="25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2:24" s="18" customFormat="1" ht="16.5" customHeight="1">
      <c r="B515" s="6"/>
      <c r="C515" s="95"/>
      <c r="D515" s="95"/>
      <c r="F515" s="17"/>
      <c r="G515" s="6"/>
      <c r="H515" s="6"/>
      <c r="I515" s="6"/>
      <c r="J515" s="6"/>
      <c r="K515" s="6"/>
      <c r="L515" s="25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2:24" s="18" customFormat="1" ht="16.5" customHeight="1">
      <c r="B516" s="6"/>
      <c r="C516" s="95"/>
      <c r="D516" s="95"/>
      <c r="F516" s="17"/>
      <c r="G516" s="6"/>
      <c r="H516" s="6"/>
      <c r="I516" s="6"/>
      <c r="J516" s="6"/>
      <c r="K516" s="6"/>
      <c r="L516" s="25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2:24" s="18" customFormat="1" ht="16.5" customHeight="1">
      <c r="B517" s="6"/>
      <c r="C517" s="95"/>
      <c r="D517" s="95"/>
      <c r="F517" s="17"/>
      <c r="G517" s="6"/>
      <c r="H517" s="6"/>
      <c r="I517" s="6"/>
      <c r="J517" s="6"/>
      <c r="K517" s="6"/>
      <c r="L517" s="25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2:24" s="18" customFormat="1" ht="16.5" customHeight="1">
      <c r="B518" s="6"/>
      <c r="C518" s="95"/>
      <c r="D518" s="95"/>
      <c r="F518" s="17"/>
      <c r="G518" s="6"/>
      <c r="H518" s="6"/>
      <c r="I518" s="6"/>
      <c r="J518" s="6"/>
      <c r="K518" s="6"/>
      <c r="L518" s="25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2:24" s="18" customFormat="1" ht="16.5" customHeight="1">
      <c r="B519" s="6"/>
      <c r="C519" s="95"/>
      <c r="D519" s="95"/>
      <c r="F519" s="17"/>
      <c r="G519" s="6"/>
      <c r="H519" s="6"/>
      <c r="I519" s="6"/>
      <c r="J519" s="6"/>
      <c r="K519" s="6"/>
      <c r="L519" s="25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2:24" s="18" customFormat="1" ht="16.5" customHeight="1">
      <c r="B520" s="6"/>
      <c r="C520" s="95"/>
      <c r="D520" s="95"/>
      <c r="F520" s="17"/>
      <c r="G520" s="6"/>
      <c r="H520" s="6"/>
      <c r="I520" s="6"/>
      <c r="J520" s="6"/>
      <c r="K520" s="6"/>
      <c r="L520" s="25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2:24" s="18" customFormat="1" ht="16.5" customHeight="1">
      <c r="B521" s="6"/>
      <c r="C521" s="95"/>
      <c r="D521" s="95"/>
      <c r="F521" s="17"/>
      <c r="G521" s="6"/>
      <c r="H521" s="6"/>
      <c r="I521" s="6"/>
      <c r="J521" s="6"/>
      <c r="K521" s="6"/>
      <c r="L521" s="25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2:24" s="18" customFormat="1" ht="16.5" customHeight="1">
      <c r="B522" s="6"/>
      <c r="C522" s="95"/>
      <c r="D522" s="95"/>
      <c r="F522" s="17"/>
      <c r="G522" s="6"/>
      <c r="H522" s="6"/>
      <c r="I522" s="6"/>
      <c r="J522" s="6"/>
      <c r="K522" s="6"/>
      <c r="L522" s="25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2:24" s="18" customFormat="1" ht="16.5" customHeight="1">
      <c r="B523" s="6"/>
      <c r="C523" s="95"/>
      <c r="D523" s="95"/>
      <c r="F523" s="17"/>
      <c r="G523" s="6"/>
      <c r="H523" s="6"/>
      <c r="I523" s="6"/>
      <c r="J523" s="6"/>
      <c r="K523" s="6"/>
      <c r="L523" s="25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2:24" s="18" customFormat="1" ht="16.5" customHeight="1">
      <c r="B524" s="6"/>
      <c r="C524" s="95"/>
      <c r="D524" s="95"/>
      <c r="F524" s="17"/>
      <c r="G524" s="6"/>
      <c r="H524" s="6"/>
      <c r="I524" s="6"/>
      <c r="J524" s="6"/>
      <c r="K524" s="6"/>
      <c r="L524" s="25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2:24" s="18" customFormat="1" ht="16.5" customHeight="1">
      <c r="B525" s="6"/>
      <c r="C525" s="95"/>
      <c r="D525" s="95"/>
      <c r="F525" s="17"/>
      <c r="G525" s="6"/>
      <c r="H525" s="6"/>
      <c r="I525" s="6"/>
      <c r="J525" s="6"/>
      <c r="K525" s="6"/>
      <c r="L525" s="25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2:24" s="18" customFormat="1" ht="16.5" customHeight="1">
      <c r="B526" s="6"/>
      <c r="C526" s="95"/>
      <c r="D526" s="95"/>
      <c r="F526" s="17"/>
      <c r="G526" s="6"/>
      <c r="H526" s="6"/>
      <c r="I526" s="6"/>
      <c r="J526" s="6"/>
      <c r="K526" s="6"/>
      <c r="L526" s="25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2:24" s="18" customFormat="1" ht="16.5" customHeight="1">
      <c r="B527" s="6"/>
      <c r="C527" s="95"/>
      <c r="D527" s="95"/>
      <c r="F527" s="17"/>
      <c r="G527" s="6"/>
      <c r="H527" s="6"/>
      <c r="I527" s="6"/>
      <c r="J527" s="6"/>
      <c r="K527" s="6"/>
      <c r="L527" s="25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2:24" s="18" customFormat="1" ht="16.5" customHeight="1">
      <c r="B528" s="6"/>
      <c r="C528" s="95"/>
      <c r="D528" s="95"/>
      <c r="F528" s="17"/>
      <c r="G528" s="6"/>
      <c r="H528" s="6"/>
      <c r="I528" s="6"/>
      <c r="J528" s="6"/>
      <c r="K528" s="6"/>
      <c r="L528" s="25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2:24" s="18" customFormat="1" ht="16.5" customHeight="1">
      <c r="B529" s="6"/>
      <c r="C529" s="95"/>
      <c r="D529" s="95"/>
      <c r="F529" s="17"/>
      <c r="G529" s="6"/>
      <c r="H529" s="6"/>
      <c r="I529" s="6"/>
      <c r="J529" s="6"/>
      <c r="K529" s="6"/>
      <c r="L529" s="25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2:24" s="18" customFormat="1" ht="16.5" customHeight="1">
      <c r="B530" s="6"/>
      <c r="C530" s="95"/>
      <c r="D530" s="95"/>
      <c r="F530" s="17"/>
      <c r="G530" s="6"/>
      <c r="H530" s="6"/>
      <c r="I530" s="6"/>
      <c r="J530" s="6"/>
      <c r="K530" s="6"/>
      <c r="L530" s="25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2:24" s="18" customFormat="1" ht="16.5" customHeight="1">
      <c r="B531" s="6"/>
      <c r="C531" s="95"/>
      <c r="D531" s="95"/>
      <c r="F531" s="17"/>
      <c r="G531" s="6"/>
      <c r="H531" s="6"/>
      <c r="I531" s="6"/>
      <c r="J531" s="6"/>
      <c r="K531" s="6"/>
      <c r="L531" s="25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2:24" s="18" customFormat="1" ht="16.5" customHeight="1">
      <c r="B532" s="6"/>
      <c r="C532" s="95"/>
      <c r="D532" s="95"/>
      <c r="F532" s="17"/>
      <c r="G532" s="6"/>
      <c r="H532" s="6"/>
      <c r="I532" s="6"/>
      <c r="J532" s="6"/>
      <c r="K532" s="6"/>
      <c r="L532" s="25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pans="2:24" s="18" customFormat="1" ht="16.5" customHeight="1">
      <c r="B533" s="6"/>
      <c r="C533" s="95"/>
      <c r="D533" s="95"/>
      <c r="F533" s="17"/>
      <c r="G533" s="6"/>
      <c r="H533" s="6"/>
      <c r="I533" s="6"/>
      <c r="J533" s="6"/>
      <c r="K533" s="6"/>
      <c r="L533" s="25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pans="2:24" s="18" customFormat="1" ht="16.5" customHeight="1">
      <c r="B534" s="6"/>
      <c r="C534" s="95"/>
      <c r="D534" s="95"/>
      <c r="F534" s="17"/>
      <c r="G534" s="6"/>
      <c r="H534" s="6"/>
      <c r="I534" s="6"/>
      <c r="J534" s="6"/>
      <c r="K534" s="6"/>
      <c r="L534" s="25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pans="2:24" s="18" customFormat="1" ht="16.5" customHeight="1">
      <c r="B535" s="6"/>
      <c r="C535" s="95"/>
      <c r="D535" s="95"/>
      <c r="F535" s="17"/>
      <c r="G535" s="6"/>
      <c r="H535" s="6"/>
      <c r="I535" s="6"/>
      <c r="J535" s="6"/>
      <c r="K535" s="6"/>
      <c r="L535" s="25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pans="2:24" s="18" customFormat="1" ht="16.5" customHeight="1">
      <c r="B536" s="6"/>
      <c r="C536" s="95"/>
      <c r="D536" s="95"/>
      <c r="F536" s="17"/>
      <c r="G536" s="6"/>
      <c r="H536" s="6"/>
      <c r="I536" s="6"/>
      <c r="J536" s="6"/>
      <c r="K536" s="6"/>
      <c r="L536" s="25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2:24" s="18" customFormat="1" ht="16.5" customHeight="1">
      <c r="B537" s="6"/>
      <c r="C537" s="95"/>
      <c r="D537" s="95"/>
      <c r="F537" s="17"/>
      <c r="G537" s="6"/>
      <c r="H537" s="6"/>
      <c r="I537" s="6"/>
      <c r="J537" s="6"/>
      <c r="K537" s="6"/>
      <c r="L537" s="25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2:24" s="18" customFormat="1" ht="16.5" customHeight="1">
      <c r="B538" s="6"/>
      <c r="C538" s="95"/>
      <c r="D538" s="95"/>
      <c r="F538" s="17"/>
      <c r="G538" s="6"/>
      <c r="H538" s="6"/>
      <c r="I538" s="6"/>
      <c r="J538" s="6"/>
      <c r="K538" s="6"/>
      <c r="L538" s="25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2:24" s="18" customFormat="1" ht="16.5" customHeight="1">
      <c r="B539" s="6"/>
      <c r="C539" s="95"/>
      <c r="D539" s="95"/>
      <c r="F539" s="17"/>
      <c r="G539" s="6"/>
      <c r="H539" s="6"/>
      <c r="I539" s="6"/>
      <c r="J539" s="6"/>
      <c r="K539" s="6"/>
      <c r="L539" s="25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2:24" s="18" customFormat="1" ht="16.5" customHeight="1">
      <c r="B540" s="6"/>
      <c r="C540" s="95"/>
      <c r="D540" s="95"/>
      <c r="F540" s="17"/>
      <c r="G540" s="6"/>
      <c r="H540" s="6"/>
      <c r="I540" s="6"/>
      <c r="J540" s="6"/>
      <c r="K540" s="6"/>
      <c r="L540" s="25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2:24" s="18" customFormat="1" ht="16.5" customHeight="1">
      <c r="B541" s="6"/>
      <c r="C541" s="95"/>
      <c r="D541" s="95"/>
      <c r="F541" s="17"/>
      <c r="G541" s="6"/>
      <c r="H541" s="6"/>
      <c r="I541" s="6"/>
      <c r="J541" s="6"/>
      <c r="K541" s="6"/>
      <c r="L541" s="25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2:24" s="18" customFormat="1" ht="16.5" customHeight="1">
      <c r="B542" s="6"/>
      <c r="C542" s="95"/>
      <c r="D542" s="95"/>
      <c r="F542" s="17"/>
      <c r="G542" s="6"/>
      <c r="H542" s="6"/>
      <c r="I542" s="6"/>
      <c r="J542" s="6"/>
      <c r="K542" s="6"/>
      <c r="L542" s="25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2:24" s="18" customFormat="1" ht="16.5" customHeight="1">
      <c r="B543" s="6"/>
      <c r="C543" s="95"/>
      <c r="D543" s="95"/>
      <c r="F543" s="17"/>
      <c r="G543" s="6"/>
      <c r="H543" s="6"/>
      <c r="I543" s="6"/>
      <c r="J543" s="6"/>
      <c r="K543" s="6"/>
      <c r="L543" s="25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2:24" s="18" customFormat="1" ht="16.5" customHeight="1">
      <c r="B544" s="6"/>
      <c r="C544" s="95"/>
      <c r="D544" s="95"/>
      <c r="F544" s="17"/>
      <c r="G544" s="6"/>
      <c r="H544" s="6"/>
      <c r="I544" s="6"/>
      <c r="J544" s="6"/>
      <c r="K544" s="6"/>
      <c r="L544" s="25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2:24" s="18" customFormat="1" ht="16.5" customHeight="1">
      <c r="B545" s="6"/>
      <c r="C545" s="95"/>
      <c r="D545" s="95"/>
      <c r="F545" s="17"/>
      <c r="G545" s="6"/>
      <c r="H545" s="6"/>
      <c r="I545" s="6"/>
      <c r="J545" s="6"/>
      <c r="K545" s="6"/>
      <c r="L545" s="25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2:24" s="18" customFormat="1" ht="16.5" customHeight="1">
      <c r="B546" s="6"/>
      <c r="C546" s="95"/>
      <c r="D546" s="95"/>
      <c r="F546" s="17"/>
      <c r="G546" s="6"/>
      <c r="H546" s="6"/>
      <c r="I546" s="6"/>
      <c r="J546" s="6"/>
      <c r="K546" s="6"/>
      <c r="L546" s="25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2:24" s="18" customFormat="1" ht="16.5" customHeight="1">
      <c r="B547" s="6"/>
      <c r="C547" s="95"/>
      <c r="D547" s="95"/>
      <c r="F547" s="17"/>
      <c r="G547" s="6"/>
      <c r="H547" s="6"/>
      <c r="I547" s="6"/>
      <c r="J547" s="6"/>
      <c r="K547" s="6"/>
      <c r="L547" s="25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2:24" s="18" customFormat="1" ht="16.5" customHeight="1">
      <c r="B548" s="6"/>
      <c r="C548" s="95"/>
      <c r="D548" s="95"/>
      <c r="F548" s="17"/>
      <c r="G548" s="6"/>
      <c r="H548" s="6"/>
      <c r="I548" s="6"/>
      <c r="J548" s="6"/>
      <c r="K548" s="6"/>
      <c r="L548" s="25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2:24" s="18" customFormat="1" ht="16.5" customHeight="1">
      <c r="B549" s="6"/>
      <c r="C549" s="95"/>
      <c r="D549" s="95"/>
      <c r="F549" s="17"/>
      <c r="G549" s="6"/>
      <c r="H549" s="6"/>
      <c r="I549" s="6"/>
      <c r="J549" s="6"/>
      <c r="K549" s="6"/>
      <c r="L549" s="25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2:24" s="18" customFormat="1" ht="16.5" customHeight="1">
      <c r="B550" s="6"/>
      <c r="C550" s="95"/>
      <c r="D550" s="95"/>
      <c r="F550" s="17"/>
      <c r="G550" s="6"/>
      <c r="H550" s="6"/>
      <c r="I550" s="6"/>
      <c r="J550" s="6"/>
      <c r="K550" s="6"/>
      <c r="L550" s="25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2:24" s="18" customFormat="1" ht="16.5" customHeight="1">
      <c r="B551" s="6"/>
      <c r="C551" s="95"/>
      <c r="D551" s="95"/>
      <c r="F551" s="17"/>
      <c r="G551" s="6"/>
      <c r="H551" s="6"/>
      <c r="I551" s="6"/>
      <c r="J551" s="6"/>
      <c r="K551" s="6"/>
      <c r="L551" s="25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2:24" s="18" customFormat="1" ht="16.5" customHeight="1">
      <c r="B552" s="6"/>
      <c r="C552" s="95"/>
      <c r="D552" s="95"/>
      <c r="F552" s="17"/>
      <c r="G552" s="6"/>
      <c r="H552" s="6"/>
      <c r="I552" s="6"/>
      <c r="J552" s="6"/>
      <c r="K552" s="6"/>
      <c r="L552" s="25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2:24" s="18" customFormat="1" ht="16.5" customHeight="1">
      <c r="B553" s="6"/>
      <c r="C553" s="95"/>
      <c r="D553" s="95"/>
      <c r="F553" s="17"/>
      <c r="G553" s="6"/>
      <c r="H553" s="6"/>
      <c r="I553" s="6"/>
      <c r="J553" s="6"/>
      <c r="K553" s="6"/>
      <c r="L553" s="25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2:24" s="18" customFormat="1" ht="16.5" customHeight="1">
      <c r="B554" s="6"/>
      <c r="C554" s="95"/>
      <c r="D554" s="95"/>
      <c r="F554" s="17"/>
      <c r="G554" s="6"/>
      <c r="H554" s="6"/>
      <c r="I554" s="6"/>
      <c r="J554" s="6"/>
      <c r="K554" s="6"/>
      <c r="L554" s="25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2:24" s="18" customFormat="1" ht="16.5" customHeight="1">
      <c r="B555" s="6"/>
      <c r="C555" s="95"/>
      <c r="D555" s="95"/>
      <c r="F555" s="17"/>
      <c r="G555" s="6"/>
      <c r="H555" s="6"/>
      <c r="I555" s="6"/>
      <c r="J555" s="6"/>
      <c r="K555" s="6"/>
      <c r="L555" s="25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2:24" s="18" customFormat="1" ht="16.5" customHeight="1">
      <c r="B556" s="6"/>
      <c r="C556" s="95"/>
      <c r="D556" s="95"/>
      <c r="F556" s="17"/>
      <c r="G556" s="6"/>
      <c r="H556" s="6"/>
      <c r="I556" s="6"/>
      <c r="J556" s="6"/>
      <c r="K556" s="6"/>
      <c r="L556" s="25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2:24" s="18" customFormat="1" ht="16.5" customHeight="1">
      <c r="B557" s="6"/>
      <c r="C557" s="95"/>
      <c r="D557" s="95"/>
      <c r="F557" s="17"/>
      <c r="G557" s="6"/>
      <c r="H557" s="6"/>
      <c r="I557" s="6"/>
      <c r="J557" s="6"/>
      <c r="K557" s="6"/>
      <c r="L557" s="25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2:24" s="18" customFormat="1" ht="16.5" customHeight="1">
      <c r="B558" s="6"/>
      <c r="C558" s="95"/>
      <c r="D558" s="95"/>
      <c r="F558" s="17"/>
      <c r="G558" s="6"/>
      <c r="H558" s="6"/>
      <c r="I558" s="6"/>
      <c r="J558" s="6"/>
      <c r="K558" s="6"/>
      <c r="L558" s="25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2:24" s="18" customFormat="1" ht="16.5" customHeight="1">
      <c r="B559" s="6"/>
      <c r="C559" s="95"/>
      <c r="D559" s="95"/>
      <c r="F559" s="17"/>
      <c r="G559" s="6"/>
      <c r="H559" s="6"/>
      <c r="I559" s="6"/>
      <c r="J559" s="6"/>
      <c r="K559" s="6"/>
      <c r="L559" s="25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2:24" s="18" customFormat="1" ht="16.5" customHeight="1">
      <c r="B560" s="6"/>
      <c r="C560" s="95"/>
      <c r="D560" s="95"/>
      <c r="F560" s="17"/>
      <c r="G560" s="6"/>
      <c r="H560" s="6"/>
      <c r="I560" s="6"/>
      <c r="J560" s="6"/>
      <c r="K560" s="6"/>
      <c r="L560" s="25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2:24" s="18" customFormat="1" ht="16.5" customHeight="1">
      <c r="B561" s="6"/>
      <c r="C561" s="95"/>
      <c r="D561" s="95"/>
      <c r="F561" s="17"/>
      <c r="G561" s="6"/>
      <c r="H561" s="6"/>
      <c r="I561" s="6"/>
      <c r="J561" s="6"/>
      <c r="K561" s="6"/>
      <c r="L561" s="25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2:24" s="18" customFormat="1" ht="16.5" customHeight="1">
      <c r="B562" s="6"/>
      <c r="C562" s="95"/>
      <c r="D562" s="95"/>
      <c r="F562" s="17"/>
      <c r="G562" s="6"/>
      <c r="H562" s="6"/>
      <c r="I562" s="6"/>
      <c r="J562" s="6"/>
      <c r="K562" s="6"/>
      <c r="L562" s="25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2:24" s="18" customFormat="1" ht="16.5" customHeight="1">
      <c r="B563" s="6"/>
      <c r="C563" s="95"/>
      <c r="D563" s="95"/>
      <c r="F563" s="17"/>
      <c r="G563" s="6"/>
      <c r="H563" s="6"/>
      <c r="I563" s="6"/>
      <c r="J563" s="6"/>
      <c r="K563" s="6"/>
      <c r="L563" s="25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2:24" s="18" customFormat="1" ht="16.5" customHeight="1">
      <c r="B564" s="6"/>
      <c r="C564" s="95"/>
      <c r="D564" s="95"/>
      <c r="F564" s="17"/>
      <c r="G564" s="6"/>
      <c r="H564" s="6"/>
      <c r="I564" s="6"/>
      <c r="J564" s="6"/>
      <c r="K564" s="6"/>
      <c r="L564" s="25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2:24" s="18" customFormat="1" ht="16.5" customHeight="1">
      <c r="B565" s="6"/>
      <c r="C565" s="95"/>
      <c r="D565" s="95"/>
      <c r="F565" s="17"/>
      <c r="G565" s="6"/>
      <c r="H565" s="6"/>
      <c r="I565" s="6"/>
      <c r="J565" s="6"/>
      <c r="K565" s="6"/>
      <c r="L565" s="25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2:24" s="18" customFormat="1" ht="16.5" customHeight="1">
      <c r="B566" s="6"/>
      <c r="C566" s="95"/>
      <c r="D566" s="95"/>
      <c r="F566" s="17"/>
      <c r="G566" s="6"/>
      <c r="H566" s="6"/>
      <c r="I566" s="6"/>
      <c r="J566" s="6"/>
      <c r="K566" s="6"/>
      <c r="L566" s="25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2:24" s="18" customFormat="1" ht="16.5" customHeight="1">
      <c r="B567" s="6"/>
      <c r="C567" s="95"/>
      <c r="D567" s="95"/>
      <c r="F567" s="17"/>
      <c r="G567" s="6"/>
      <c r="H567" s="6"/>
      <c r="I567" s="6"/>
      <c r="J567" s="6"/>
      <c r="K567" s="6"/>
      <c r="L567" s="25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2:24" s="18" customFormat="1" ht="16.5" customHeight="1">
      <c r="B568" s="6"/>
      <c r="C568" s="95"/>
      <c r="D568" s="95"/>
      <c r="F568" s="17"/>
      <c r="G568" s="6"/>
      <c r="H568" s="6"/>
      <c r="I568" s="6"/>
      <c r="J568" s="6"/>
      <c r="K568" s="6"/>
      <c r="L568" s="25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2:24" s="18" customFormat="1" ht="16.5" customHeight="1">
      <c r="B569" s="6"/>
      <c r="C569" s="95"/>
      <c r="D569" s="95"/>
      <c r="F569" s="17"/>
      <c r="G569" s="6"/>
      <c r="H569" s="6"/>
      <c r="I569" s="6"/>
      <c r="J569" s="6"/>
      <c r="K569" s="6"/>
      <c r="L569" s="25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2:24" s="18" customFormat="1" ht="16.5" customHeight="1">
      <c r="B570" s="6"/>
      <c r="C570" s="95"/>
      <c r="D570" s="95"/>
      <c r="F570" s="17"/>
      <c r="G570" s="6"/>
      <c r="H570" s="6"/>
      <c r="I570" s="6"/>
      <c r="J570" s="6"/>
      <c r="K570" s="6"/>
      <c r="L570" s="25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2:24" s="18" customFormat="1" ht="16.5" customHeight="1">
      <c r="B571" s="6"/>
      <c r="C571" s="95"/>
      <c r="D571" s="95"/>
      <c r="F571" s="17"/>
      <c r="G571" s="6"/>
      <c r="H571" s="6"/>
      <c r="I571" s="6"/>
      <c r="J571" s="6"/>
      <c r="K571" s="6"/>
      <c r="L571" s="25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2:24" s="18" customFormat="1" ht="16.5" customHeight="1">
      <c r="B572" s="6"/>
      <c r="C572" s="95"/>
      <c r="D572" s="95"/>
      <c r="F572" s="17"/>
      <c r="G572" s="6"/>
      <c r="H572" s="6"/>
      <c r="I572" s="6"/>
      <c r="J572" s="6"/>
      <c r="K572" s="6"/>
      <c r="L572" s="25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2:24" s="18" customFormat="1" ht="16.5" customHeight="1">
      <c r="B573" s="6"/>
      <c r="C573" s="95"/>
      <c r="D573" s="95"/>
      <c r="F573" s="17"/>
      <c r="G573" s="6"/>
      <c r="H573" s="6"/>
      <c r="I573" s="6"/>
      <c r="J573" s="6"/>
      <c r="K573" s="6"/>
      <c r="L573" s="25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2:24" s="18" customFormat="1" ht="16.5" customHeight="1">
      <c r="B574" s="6"/>
      <c r="C574" s="95"/>
      <c r="D574" s="95"/>
      <c r="F574" s="17"/>
      <c r="G574" s="6"/>
      <c r="H574" s="6"/>
      <c r="I574" s="6"/>
      <c r="J574" s="6"/>
      <c r="K574" s="6"/>
      <c r="L574" s="25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2:24" s="18" customFormat="1" ht="16.5" customHeight="1">
      <c r="B575" s="6"/>
      <c r="C575" s="95"/>
      <c r="D575" s="95"/>
      <c r="F575" s="17"/>
      <c r="G575" s="6"/>
      <c r="H575" s="6"/>
      <c r="I575" s="6"/>
      <c r="J575" s="6"/>
      <c r="K575" s="6"/>
      <c r="L575" s="25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2:24" s="18" customFormat="1" ht="16.5" customHeight="1">
      <c r="B576" s="6"/>
      <c r="C576" s="95"/>
      <c r="D576" s="95"/>
      <c r="F576" s="17"/>
      <c r="G576" s="6"/>
      <c r="H576" s="6"/>
      <c r="I576" s="6"/>
      <c r="J576" s="6"/>
      <c r="K576" s="6"/>
      <c r="L576" s="25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2:24" s="18" customFormat="1" ht="16.5" customHeight="1">
      <c r="B577" s="6"/>
      <c r="C577" s="95"/>
      <c r="D577" s="95"/>
      <c r="F577" s="17"/>
      <c r="G577" s="6"/>
      <c r="H577" s="6"/>
      <c r="I577" s="6"/>
      <c r="J577" s="6"/>
      <c r="K577" s="6"/>
      <c r="L577" s="25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2:24" s="18" customFormat="1" ht="16.5" customHeight="1">
      <c r="B578" s="6"/>
      <c r="C578" s="95"/>
      <c r="D578" s="95"/>
      <c r="F578" s="17"/>
      <c r="G578" s="6"/>
      <c r="H578" s="6"/>
      <c r="I578" s="6"/>
      <c r="J578" s="6"/>
      <c r="K578" s="6"/>
      <c r="L578" s="25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2:24" s="18" customFormat="1" ht="16.5" customHeight="1">
      <c r="B579" s="6"/>
      <c r="C579" s="95"/>
      <c r="D579" s="95"/>
      <c r="F579" s="17"/>
      <c r="G579" s="6"/>
      <c r="H579" s="6"/>
      <c r="I579" s="6"/>
      <c r="J579" s="6"/>
      <c r="K579" s="6"/>
      <c r="L579" s="25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2:24" s="18" customFormat="1" ht="16.5" customHeight="1">
      <c r="B580" s="6"/>
      <c r="C580" s="95"/>
      <c r="D580" s="95"/>
      <c r="F580" s="17"/>
      <c r="G580" s="6"/>
      <c r="H580" s="6"/>
      <c r="I580" s="6"/>
      <c r="J580" s="6"/>
      <c r="K580" s="6"/>
      <c r="L580" s="25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2:24" s="18" customFormat="1" ht="16.5" customHeight="1">
      <c r="B581" s="6"/>
      <c r="C581" s="95"/>
      <c r="D581" s="95"/>
      <c r="F581" s="17"/>
      <c r="G581" s="6"/>
      <c r="H581" s="6"/>
      <c r="I581" s="6"/>
      <c r="J581" s="6"/>
      <c r="K581" s="6"/>
      <c r="L581" s="25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2:24" s="18" customFormat="1" ht="16.5" customHeight="1">
      <c r="B582" s="6"/>
      <c r="C582" s="95"/>
      <c r="D582" s="95"/>
      <c r="F582" s="17"/>
      <c r="G582" s="6"/>
      <c r="H582" s="6"/>
      <c r="I582" s="6"/>
      <c r="J582" s="6"/>
      <c r="K582" s="6"/>
      <c r="L582" s="25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2:24" s="18" customFormat="1" ht="16.5" customHeight="1">
      <c r="B583" s="6"/>
      <c r="C583" s="95"/>
      <c r="D583" s="95"/>
      <c r="F583" s="17"/>
      <c r="G583" s="6"/>
      <c r="H583" s="6"/>
      <c r="I583" s="6"/>
      <c r="J583" s="6"/>
      <c r="K583" s="6"/>
      <c r="L583" s="25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2:24" s="18" customFormat="1" ht="16.5" customHeight="1">
      <c r="B584" s="6"/>
      <c r="C584" s="95"/>
      <c r="D584" s="95"/>
      <c r="F584" s="17"/>
      <c r="G584" s="6"/>
      <c r="H584" s="6"/>
      <c r="I584" s="6"/>
      <c r="J584" s="6"/>
      <c r="K584" s="6"/>
      <c r="L584" s="25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2:24" s="18" customFormat="1" ht="16.5" customHeight="1">
      <c r="B585" s="6"/>
      <c r="C585" s="95"/>
      <c r="D585" s="95"/>
      <c r="F585" s="17"/>
      <c r="G585" s="6"/>
      <c r="H585" s="6"/>
      <c r="I585" s="6"/>
      <c r="J585" s="6"/>
      <c r="K585" s="6"/>
      <c r="L585" s="25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2:24" s="18" customFormat="1" ht="16.5" customHeight="1">
      <c r="B586" s="6"/>
      <c r="C586" s="95"/>
      <c r="D586" s="95"/>
      <c r="F586" s="17"/>
      <c r="G586" s="6"/>
      <c r="H586" s="6"/>
      <c r="I586" s="6"/>
      <c r="J586" s="6"/>
      <c r="K586" s="6"/>
      <c r="L586" s="25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2:24" s="18" customFormat="1" ht="16.5" customHeight="1">
      <c r="B587" s="6"/>
      <c r="C587" s="95"/>
      <c r="D587" s="95"/>
      <c r="F587" s="17"/>
      <c r="G587" s="6"/>
      <c r="H587" s="6"/>
      <c r="I587" s="6"/>
      <c r="J587" s="6"/>
      <c r="K587" s="6"/>
      <c r="L587" s="25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2:24" s="18" customFormat="1" ht="16.5" customHeight="1">
      <c r="B588" s="6"/>
      <c r="C588" s="95"/>
      <c r="D588" s="95"/>
      <c r="F588" s="17"/>
      <c r="G588" s="6"/>
      <c r="H588" s="6"/>
      <c r="I588" s="6"/>
      <c r="J588" s="6"/>
      <c r="K588" s="6"/>
      <c r="L588" s="25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2:24" s="18" customFormat="1" ht="16.5" customHeight="1">
      <c r="B589" s="6"/>
      <c r="C589" s="95"/>
      <c r="D589" s="95"/>
      <c r="F589" s="17"/>
      <c r="G589" s="6"/>
      <c r="H589" s="6"/>
      <c r="I589" s="6"/>
      <c r="J589" s="6"/>
      <c r="K589" s="6"/>
      <c r="L589" s="25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2:24" s="18" customFormat="1" ht="16.5" customHeight="1">
      <c r="B590" s="6"/>
      <c r="C590" s="95"/>
      <c r="D590" s="95"/>
      <c r="F590" s="17"/>
      <c r="G590" s="6"/>
      <c r="H590" s="6"/>
      <c r="I590" s="6"/>
      <c r="J590" s="6"/>
      <c r="K590" s="6"/>
      <c r="L590" s="25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2:24" s="18" customFormat="1" ht="16.5" customHeight="1">
      <c r="B591" s="6"/>
      <c r="C591" s="95"/>
      <c r="D591" s="95"/>
      <c r="F591" s="17"/>
      <c r="G591" s="6"/>
      <c r="H591" s="6"/>
      <c r="I591" s="6"/>
      <c r="J591" s="6"/>
      <c r="K591" s="6"/>
      <c r="L591" s="25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2:24" s="18" customFormat="1" ht="16.5" customHeight="1">
      <c r="B592" s="6"/>
      <c r="C592" s="95"/>
      <c r="D592" s="95"/>
      <c r="F592" s="17"/>
      <c r="G592" s="6"/>
      <c r="H592" s="6"/>
      <c r="I592" s="6"/>
      <c r="J592" s="6"/>
      <c r="K592" s="6"/>
      <c r="L592" s="25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2:24" s="18" customFormat="1" ht="16.5" customHeight="1">
      <c r="B593" s="6"/>
      <c r="C593" s="95"/>
      <c r="D593" s="95"/>
      <c r="F593" s="17"/>
      <c r="G593" s="6"/>
      <c r="H593" s="6"/>
      <c r="I593" s="6"/>
      <c r="J593" s="6"/>
      <c r="K593" s="6"/>
      <c r="L593" s="25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2:24" s="18" customFormat="1" ht="16.5" customHeight="1">
      <c r="B594" s="6"/>
      <c r="C594" s="95"/>
      <c r="D594" s="95"/>
      <c r="F594" s="17"/>
      <c r="G594" s="6"/>
      <c r="H594" s="6"/>
      <c r="I594" s="6"/>
      <c r="J594" s="6"/>
      <c r="K594" s="6"/>
      <c r="L594" s="25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2:24" s="18" customFormat="1" ht="16.5" customHeight="1">
      <c r="B595" s="6"/>
      <c r="C595" s="95"/>
      <c r="D595" s="95"/>
      <c r="F595" s="17"/>
      <c r="G595" s="6"/>
      <c r="H595" s="6"/>
      <c r="I595" s="6"/>
      <c r="J595" s="6"/>
      <c r="K595" s="6"/>
      <c r="L595" s="25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2:24" s="18" customFormat="1" ht="16.5" customHeight="1">
      <c r="B596" s="6"/>
      <c r="C596" s="95"/>
      <c r="D596" s="95"/>
      <c r="F596" s="17"/>
      <c r="G596" s="6"/>
      <c r="H596" s="6"/>
      <c r="I596" s="6"/>
      <c r="J596" s="6"/>
      <c r="K596" s="6"/>
      <c r="L596" s="25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2:24" s="18" customFormat="1" ht="16.5" customHeight="1">
      <c r="B597" s="6"/>
      <c r="C597" s="95"/>
      <c r="D597" s="95"/>
      <c r="F597" s="17"/>
      <c r="G597" s="6"/>
      <c r="H597" s="6"/>
      <c r="I597" s="6"/>
      <c r="J597" s="6"/>
      <c r="K597" s="6"/>
      <c r="L597" s="25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2:24" s="18" customFormat="1" ht="16.5" customHeight="1">
      <c r="B598" s="6"/>
      <c r="C598" s="95"/>
      <c r="D598" s="95"/>
      <c r="F598" s="17"/>
      <c r="G598" s="6"/>
      <c r="H598" s="6"/>
      <c r="I598" s="6"/>
      <c r="J598" s="6"/>
      <c r="K598" s="6"/>
      <c r="L598" s="25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2:24" s="18" customFormat="1" ht="16.5" customHeight="1">
      <c r="B599" s="6"/>
      <c r="C599" s="95"/>
      <c r="D599" s="95"/>
      <c r="F599" s="17"/>
      <c r="G599" s="6"/>
      <c r="H599" s="6"/>
      <c r="I599" s="6"/>
      <c r="J599" s="6"/>
      <c r="K599" s="6"/>
      <c r="L599" s="25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2:24" s="18" customFormat="1" ht="16.5" customHeight="1">
      <c r="B600" s="6"/>
      <c r="C600" s="95"/>
      <c r="D600" s="95"/>
      <c r="F600" s="17"/>
      <c r="G600" s="6"/>
      <c r="H600" s="6"/>
      <c r="I600" s="6"/>
      <c r="J600" s="6"/>
      <c r="K600" s="6"/>
      <c r="L600" s="25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2:24" s="18" customFormat="1" ht="16.5" customHeight="1">
      <c r="B601" s="6"/>
      <c r="C601" s="95"/>
      <c r="D601" s="95"/>
      <c r="F601" s="17"/>
      <c r="G601" s="6"/>
      <c r="H601" s="6"/>
      <c r="I601" s="6"/>
      <c r="J601" s="6"/>
      <c r="K601" s="6"/>
      <c r="L601" s="25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2:24" s="18" customFormat="1" ht="16.5" customHeight="1">
      <c r="B602" s="6"/>
      <c r="C602" s="95"/>
      <c r="D602" s="95"/>
      <c r="F602" s="17"/>
      <c r="G602" s="6"/>
      <c r="H602" s="6"/>
      <c r="I602" s="6"/>
      <c r="J602" s="6"/>
      <c r="K602" s="6"/>
      <c r="L602" s="25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2:24" s="18" customFormat="1" ht="16.5" customHeight="1">
      <c r="B603" s="6"/>
      <c r="C603" s="95"/>
      <c r="D603" s="95"/>
      <c r="F603" s="17"/>
      <c r="G603" s="6"/>
      <c r="H603" s="6"/>
      <c r="I603" s="6"/>
      <c r="J603" s="6"/>
      <c r="K603" s="6"/>
      <c r="L603" s="25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2:24" s="18" customFormat="1" ht="16.5" customHeight="1">
      <c r="B604" s="6"/>
      <c r="C604" s="95"/>
      <c r="D604" s="95"/>
      <c r="F604" s="17"/>
      <c r="G604" s="6"/>
      <c r="H604" s="6"/>
      <c r="I604" s="6"/>
      <c r="J604" s="6"/>
      <c r="K604" s="6"/>
      <c r="L604" s="25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2:24" s="18" customFormat="1" ht="16.5" customHeight="1">
      <c r="B605" s="6"/>
      <c r="C605" s="95"/>
      <c r="D605" s="95"/>
      <c r="F605" s="17"/>
      <c r="G605" s="6"/>
      <c r="H605" s="6"/>
      <c r="I605" s="6"/>
      <c r="J605" s="6"/>
      <c r="K605" s="6"/>
      <c r="L605" s="25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2:24" s="18" customFormat="1" ht="16.5" customHeight="1">
      <c r="B606" s="6"/>
      <c r="C606" s="95"/>
      <c r="D606" s="95"/>
      <c r="F606" s="17"/>
      <c r="G606" s="6"/>
      <c r="H606" s="6"/>
      <c r="I606" s="6"/>
      <c r="J606" s="6"/>
      <c r="K606" s="6"/>
      <c r="L606" s="25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2:24" s="18" customFormat="1" ht="16.5" customHeight="1">
      <c r="B607" s="6"/>
      <c r="C607" s="95"/>
      <c r="D607" s="95"/>
      <c r="F607" s="17"/>
      <c r="G607" s="6"/>
      <c r="H607" s="6"/>
      <c r="I607" s="6"/>
      <c r="J607" s="6"/>
      <c r="K607" s="6"/>
      <c r="L607" s="25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2:24" s="18" customFormat="1" ht="16.5" customHeight="1">
      <c r="B608" s="6"/>
      <c r="C608" s="95"/>
      <c r="D608" s="95"/>
      <c r="F608" s="17"/>
      <c r="G608" s="6"/>
      <c r="H608" s="6"/>
      <c r="I608" s="6"/>
      <c r="J608" s="6"/>
      <c r="K608" s="6"/>
      <c r="L608" s="25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pans="2:24" s="18" customFormat="1" ht="16.5" customHeight="1">
      <c r="B609" s="6"/>
      <c r="C609" s="95"/>
      <c r="D609" s="95"/>
      <c r="F609" s="17"/>
      <c r="G609" s="6"/>
      <c r="H609" s="6"/>
      <c r="I609" s="6"/>
      <c r="J609" s="6"/>
      <c r="K609" s="6"/>
      <c r="L609" s="25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pans="2:24" s="18" customFormat="1" ht="16.5" customHeight="1">
      <c r="B610" s="6"/>
      <c r="C610" s="95"/>
      <c r="D610" s="95"/>
      <c r="F610" s="17"/>
      <c r="G610" s="6"/>
      <c r="H610" s="6"/>
      <c r="I610" s="6"/>
      <c r="J610" s="6"/>
      <c r="K610" s="6"/>
      <c r="L610" s="25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pans="2:24" s="18" customFormat="1" ht="16.5" customHeight="1">
      <c r="B611" s="6"/>
      <c r="C611" s="95"/>
      <c r="D611" s="95"/>
      <c r="F611" s="17"/>
      <c r="G611" s="6"/>
      <c r="H611" s="6"/>
      <c r="I611" s="6"/>
      <c r="J611" s="6"/>
      <c r="K611" s="6"/>
      <c r="L611" s="25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pans="2:24" s="18" customFormat="1" ht="16.5" customHeight="1">
      <c r="B612" s="6"/>
      <c r="C612" s="95"/>
      <c r="D612" s="95"/>
      <c r="F612" s="17"/>
      <c r="G612" s="6"/>
      <c r="H612" s="6"/>
      <c r="I612" s="6"/>
      <c r="J612" s="6"/>
      <c r="K612" s="6"/>
      <c r="L612" s="25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pans="2:24" s="18" customFormat="1" ht="16.5" customHeight="1">
      <c r="B613" s="6"/>
      <c r="C613" s="95"/>
      <c r="D613" s="95"/>
      <c r="F613" s="17"/>
      <c r="G613" s="6"/>
      <c r="H613" s="6"/>
      <c r="I613" s="6"/>
      <c r="J613" s="6"/>
      <c r="K613" s="6"/>
      <c r="L613" s="25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pans="2:24" s="18" customFormat="1" ht="16.5" customHeight="1">
      <c r="B614" s="6"/>
      <c r="C614" s="95"/>
      <c r="D614" s="95"/>
      <c r="F614" s="17"/>
      <c r="G614" s="6"/>
      <c r="H614" s="6"/>
      <c r="I614" s="6"/>
      <c r="J614" s="6"/>
      <c r="K614" s="6"/>
      <c r="L614" s="25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pans="2:24" s="18" customFormat="1" ht="16.5" customHeight="1">
      <c r="B615" s="6"/>
      <c r="C615" s="95"/>
      <c r="D615" s="95"/>
      <c r="F615" s="17"/>
      <c r="G615" s="6"/>
      <c r="H615" s="6"/>
      <c r="I615" s="6"/>
      <c r="J615" s="6"/>
      <c r="K615" s="6"/>
      <c r="L615" s="25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2:24" s="18" customFormat="1" ht="16.5" customHeight="1">
      <c r="B616" s="6"/>
      <c r="C616" s="95"/>
      <c r="D616" s="95"/>
      <c r="F616" s="17"/>
      <c r="G616" s="6"/>
      <c r="H616" s="6"/>
      <c r="I616" s="6"/>
      <c r="J616" s="6"/>
      <c r="K616" s="6"/>
      <c r="L616" s="25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pans="2:24" s="18" customFormat="1" ht="16.5" customHeight="1">
      <c r="B617" s="6"/>
      <c r="C617" s="95"/>
      <c r="D617" s="95"/>
      <c r="F617" s="17"/>
      <c r="G617" s="6"/>
      <c r="H617" s="6"/>
      <c r="I617" s="6"/>
      <c r="J617" s="6"/>
      <c r="K617" s="6"/>
      <c r="L617" s="25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pans="2:24" s="18" customFormat="1" ht="16.5" customHeight="1">
      <c r="B618" s="6"/>
      <c r="C618" s="95"/>
      <c r="D618" s="95"/>
      <c r="F618" s="17"/>
      <c r="G618" s="6"/>
      <c r="H618" s="6"/>
      <c r="I618" s="6"/>
      <c r="J618" s="6"/>
      <c r="K618" s="6"/>
      <c r="L618" s="25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pans="2:24" s="18" customFormat="1" ht="16.5" customHeight="1">
      <c r="B619" s="6"/>
      <c r="C619" s="95"/>
      <c r="D619" s="95"/>
      <c r="F619" s="17"/>
      <c r="G619" s="6"/>
      <c r="H619" s="6"/>
      <c r="I619" s="6"/>
      <c r="J619" s="6"/>
      <c r="K619" s="6"/>
      <c r="L619" s="25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pans="2:24" s="18" customFormat="1" ht="16.5" customHeight="1">
      <c r="B620" s="6"/>
      <c r="C620" s="95"/>
      <c r="D620" s="95"/>
      <c r="F620" s="17"/>
      <c r="G620" s="6"/>
      <c r="H620" s="6"/>
      <c r="I620" s="6"/>
      <c r="J620" s="6"/>
      <c r="K620" s="6"/>
      <c r="L620" s="25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pans="2:24" s="18" customFormat="1" ht="16.5" customHeight="1">
      <c r="B621" s="6"/>
      <c r="C621" s="95"/>
      <c r="D621" s="95"/>
      <c r="F621" s="17"/>
      <c r="G621" s="6"/>
      <c r="H621" s="6"/>
      <c r="I621" s="6"/>
      <c r="J621" s="6"/>
      <c r="K621" s="6"/>
      <c r="L621" s="25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pans="2:24" s="18" customFormat="1" ht="16.5" customHeight="1">
      <c r="B622" s="6"/>
      <c r="C622" s="95"/>
      <c r="D622" s="95"/>
      <c r="F622" s="17"/>
      <c r="G622" s="6"/>
      <c r="H622" s="6"/>
      <c r="I622" s="6"/>
      <c r="J622" s="6"/>
      <c r="K622" s="6"/>
      <c r="L622" s="25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pans="2:24" s="18" customFormat="1" ht="16.5" customHeight="1">
      <c r="B623" s="6"/>
      <c r="C623" s="95"/>
      <c r="D623" s="95"/>
      <c r="F623" s="17"/>
      <c r="G623" s="6"/>
      <c r="H623" s="6"/>
      <c r="I623" s="6"/>
      <c r="J623" s="6"/>
      <c r="K623" s="6"/>
      <c r="L623" s="25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pans="2:24" s="18" customFormat="1" ht="16.5" customHeight="1">
      <c r="B624" s="6"/>
      <c r="C624" s="95"/>
      <c r="D624" s="95"/>
      <c r="F624" s="17"/>
      <c r="G624" s="6"/>
      <c r="H624" s="6"/>
      <c r="I624" s="6"/>
      <c r="J624" s="6"/>
      <c r="K624" s="6"/>
      <c r="L624" s="25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pans="2:24" s="18" customFormat="1" ht="16.5" customHeight="1">
      <c r="B625" s="6"/>
      <c r="C625" s="95"/>
      <c r="D625" s="95"/>
      <c r="F625" s="17"/>
      <c r="G625" s="6"/>
      <c r="H625" s="6"/>
      <c r="I625" s="6"/>
      <c r="J625" s="6"/>
      <c r="K625" s="6"/>
      <c r="L625" s="25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pans="2:24" s="18" customFormat="1" ht="16.5" customHeight="1">
      <c r="B626" s="6"/>
      <c r="C626" s="95"/>
      <c r="D626" s="95"/>
      <c r="F626" s="17"/>
      <c r="G626" s="6"/>
      <c r="H626" s="6"/>
      <c r="I626" s="6"/>
      <c r="J626" s="6"/>
      <c r="K626" s="6"/>
      <c r="L626" s="25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pans="2:24" s="18" customFormat="1" ht="16.5" customHeight="1">
      <c r="B627" s="6"/>
      <c r="C627" s="95"/>
      <c r="D627" s="95"/>
      <c r="F627" s="17"/>
      <c r="G627" s="6"/>
      <c r="H627" s="6"/>
      <c r="I627" s="6"/>
      <c r="J627" s="6"/>
      <c r="K627" s="6"/>
      <c r="L627" s="25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pans="2:24" s="18" customFormat="1" ht="16.5" customHeight="1">
      <c r="B628" s="6"/>
      <c r="C628" s="95"/>
      <c r="D628" s="95"/>
      <c r="F628" s="17"/>
      <c r="G628" s="6"/>
      <c r="H628" s="6"/>
      <c r="I628" s="6"/>
      <c r="J628" s="6"/>
      <c r="K628" s="6"/>
      <c r="L628" s="25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pans="2:24" s="18" customFormat="1" ht="16.5" customHeight="1">
      <c r="B629" s="6"/>
      <c r="C629" s="95"/>
      <c r="D629" s="95"/>
      <c r="F629" s="17"/>
      <c r="G629" s="6"/>
      <c r="H629" s="6"/>
      <c r="I629" s="6"/>
      <c r="J629" s="6"/>
      <c r="K629" s="6"/>
      <c r="L629" s="25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pans="2:24" s="18" customFormat="1" ht="16.5" customHeight="1">
      <c r="B630" s="6"/>
      <c r="C630" s="95"/>
      <c r="D630" s="95"/>
      <c r="F630" s="17"/>
      <c r="G630" s="6"/>
      <c r="H630" s="6"/>
      <c r="I630" s="6"/>
      <c r="J630" s="6"/>
      <c r="K630" s="6"/>
      <c r="L630" s="25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pans="2:24" s="18" customFormat="1" ht="16.5" customHeight="1">
      <c r="B631" s="6"/>
      <c r="C631" s="95"/>
      <c r="D631" s="95"/>
      <c r="F631" s="17"/>
      <c r="G631" s="6"/>
      <c r="H631" s="6"/>
      <c r="I631" s="6"/>
      <c r="J631" s="6"/>
      <c r="K631" s="6"/>
      <c r="L631" s="25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pans="2:24" s="18" customFormat="1" ht="16.5" customHeight="1">
      <c r="B632" s="6"/>
      <c r="C632" s="95"/>
      <c r="D632" s="95"/>
      <c r="F632" s="17"/>
      <c r="G632" s="6"/>
      <c r="H632" s="6"/>
      <c r="I632" s="6"/>
      <c r="J632" s="6"/>
      <c r="K632" s="6"/>
      <c r="L632" s="25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pans="2:24" s="18" customFormat="1" ht="16.5" customHeight="1">
      <c r="B633" s="6"/>
      <c r="C633" s="95"/>
      <c r="D633" s="95"/>
      <c r="F633" s="17"/>
      <c r="G633" s="6"/>
      <c r="H633" s="6"/>
      <c r="I633" s="6"/>
      <c r="J633" s="6"/>
      <c r="K633" s="6"/>
      <c r="L633" s="25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pans="2:24" s="18" customFormat="1" ht="16.5" customHeight="1">
      <c r="B634" s="6"/>
      <c r="C634" s="95"/>
      <c r="D634" s="95"/>
      <c r="F634" s="17"/>
      <c r="G634" s="6"/>
      <c r="H634" s="6"/>
      <c r="I634" s="6"/>
      <c r="J634" s="6"/>
      <c r="K634" s="6"/>
      <c r="L634" s="25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pans="2:24" s="18" customFormat="1" ht="16.5" customHeight="1">
      <c r="B635" s="6"/>
      <c r="C635" s="95"/>
      <c r="D635" s="95"/>
      <c r="F635" s="17"/>
      <c r="G635" s="6"/>
      <c r="H635" s="6"/>
      <c r="I635" s="6"/>
      <c r="J635" s="6"/>
      <c r="K635" s="6"/>
      <c r="L635" s="25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2:24" s="18" customFormat="1" ht="16.5" customHeight="1">
      <c r="B636" s="6"/>
      <c r="C636" s="95"/>
      <c r="D636" s="95"/>
      <c r="F636" s="17"/>
      <c r="G636" s="6"/>
      <c r="H636" s="6"/>
      <c r="I636" s="6"/>
      <c r="J636" s="6"/>
      <c r="K636" s="6"/>
      <c r="L636" s="25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pans="2:24" s="18" customFormat="1" ht="16.5" customHeight="1">
      <c r="B637" s="6"/>
      <c r="C637" s="95"/>
      <c r="D637" s="95"/>
      <c r="F637" s="17"/>
      <c r="G637" s="6"/>
      <c r="H637" s="6"/>
      <c r="I637" s="6"/>
      <c r="J637" s="6"/>
      <c r="K637" s="6"/>
      <c r="L637" s="25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pans="2:24" s="18" customFormat="1" ht="16.5" customHeight="1">
      <c r="B638" s="6"/>
      <c r="C638" s="95"/>
      <c r="D638" s="95"/>
      <c r="F638" s="17"/>
      <c r="G638" s="6"/>
      <c r="H638" s="6"/>
      <c r="I638" s="6"/>
      <c r="J638" s="6"/>
      <c r="K638" s="6"/>
      <c r="L638" s="25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pans="2:24" s="18" customFormat="1" ht="16.5" customHeight="1">
      <c r="B639" s="6"/>
      <c r="C639" s="95"/>
      <c r="D639" s="95"/>
      <c r="F639" s="17"/>
      <c r="G639" s="6"/>
      <c r="H639" s="6"/>
      <c r="I639" s="6"/>
      <c r="J639" s="6"/>
      <c r="K639" s="6"/>
      <c r="L639" s="25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pans="2:24" s="18" customFormat="1" ht="16.5" customHeight="1">
      <c r="B640" s="6"/>
      <c r="C640" s="95"/>
      <c r="D640" s="95"/>
      <c r="F640" s="17"/>
      <c r="G640" s="6"/>
      <c r="H640" s="6"/>
      <c r="I640" s="6"/>
      <c r="J640" s="6"/>
      <c r="K640" s="6"/>
      <c r="L640" s="25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pans="2:24" s="18" customFormat="1" ht="16.5" customHeight="1">
      <c r="B641" s="6"/>
      <c r="C641" s="95"/>
      <c r="D641" s="95"/>
      <c r="F641" s="17"/>
      <c r="G641" s="6"/>
      <c r="H641" s="6"/>
      <c r="I641" s="6"/>
      <c r="J641" s="6"/>
      <c r="K641" s="6"/>
      <c r="L641" s="25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pans="2:24" s="18" customFormat="1" ht="16.5" customHeight="1">
      <c r="B642" s="6"/>
      <c r="C642" s="95"/>
      <c r="D642" s="95"/>
      <c r="F642" s="17"/>
      <c r="G642" s="6"/>
      <c r="H642" s="6"/>
      <c r="I642" s="6"/>
      <c r="J642" s="6"/>
      <c r="K642" s="6"/>
      <c r="L642" s="25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pans="2:24" s="18" customFormat="1" ht="16.5" customHeight="1">
      <c r="B643" s="6"/>
      <c r="C643" s="95"/>
      <c r="D643" s="95"/>
      <c r="F643" s="17"/>
      <c r="G643" s="6"/>
      <c r="H643" s="6"/>
      <c r="I643" s="6"/>
      <c r="J643" s="6"/>
      <c r="K643" s="6"/>
      <c r="L643" s="25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pans="2:24" s="18" customFormat="1" ht="16.5" customHeight="1">
      <c r="B644" s="6"/>
      <c r="C644" s="95"/>
      <c r="D644" s="95"/>
      <c r="F644" s="17"/>
      <c r="G644" s="6"/>
      <c r="H644" s="6"/>
      <c r="I644" s="6"/>
      <c r="J644" s="6"/>
      <c r="K644" s="6"/>
      <c r="L644" s="25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pans="2:24" s="18" customFormat="1" ht="16.5" customHeight="1">
      <c r="B645" s="6"/>
      <c r="C645" s="95"/>
      <c r="D645" s="95"/>
      <c r="F645" s="17"/>
      <c r="G645" s="6"/>
      <c r="H645" s="6"/>
      <c r="I645" s="6"/>
      <c r="J645" s="6"/>
      <c r="K645" s="6"/>
      <c r="L645" s="25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2:24" s="18" customFormat="1" ht="16.5" customHeight="1">
      <c r="B646" s="6"/>
      <c r="C646" s="95"/>
      <c r="D646" s="95"/>
      <c r="F646" s="17"/>
      <c r="G646" s="6"/>
      <c r="H646" s="6"/>
      <c r="I646" s="6"/>
      <c r="J646" s="6"/>
      <c r="K646" s="6"/>
      <c r="L646" s="25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pans="2:24" s="18" customFormat="1" ht="16.5" customHeight="1">
      <c r="B647" s="6"/>
      <c r="C647" s="95"/>
      <c r="D647" s="95"/>
      <c r="F647" s="17"/>
      <c r="G647" s="6"/>
      <c r="H647" s="6"/>
      <c r="I647" s="6"/>
      <c r="J647" s="6"/>
      <c r="K647" s="6"/>
      <c r="L647" s="25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pans="2:24" s="18" customFormat="1" ht="16.5" customHeight="1">
      <c r="B648" s="6"/>
      <c r="C648" s="95"/>
      <c r="D648" s="95"/>
      <c r="F648" s="17"/>
      <c r="G648" s="6"/>
      <c r="H648" s="6"/>
      <c r="I648" s="6"/>
      <c r="J648" s="6"/>
      <c r="K648" s="6"/>
      <c r="L648" s="25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pans="2:24" s="18" customFormat="1" ht="16.5" customHeight="1">
      <c r="B649" s="6"/>
      <c r="C649" s="95"/>
      <c r="D649" s="95"/>
      <c r="F649" s="17"/>
      <c r="G649" s="6"/>
      <c r="H649" s="6"/>
      <c r="I649" s="6"/>
      <c r="J649" s="6"/>
      <c r="K649" s="6"/>
      <c r="L649" s="25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pans="2:24" s="18" customFormat="1" ht="16.5" customHeight="1">
      <c r="B650" s="6"/>
      <c r="C650" s="95"/>
      <c r="D650" s="95"/>
      <c r="F650" s="17"/>
      <c r="G650" s="6"/>
      <c r="H650" s="6"/>
      <c r="I650" s="6"/>
      <c r="J650" s="6"/>
      <c r="K650" s="6"/>
      <c r="L650" s="25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pans="2:24" s="18" customFormat="1" ht="16.5" customHeight="1">
      <c r="B651" s="6"/>
      <c r="C651" s="95"/>
      <c r="D651" s="95"/>
      <c r="F651" s="17"/>
      <c r="G651" s="6"/>
      <c r="H651" s="6"/>
      <c r="I651" s="6"/>
      <c r="J651" s="6"/>
      <c r="K651" s="6"/>
      <c r="L651" s="25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pans="2:24" s="18" customFormat="1" ht="16.5" customHeight="1">
      <c r="B652" s="6"/>
      <c r="C652" s="95"/>
      <c r="D652" s="95"/>
      <c r="F652" s="17"/>
      <c r="G652" s="6"/>
      <c r="H652" s="6"/>
      <c r="I652" s="6"/>
      <c r="J652" s="6"/>
      <c r="K652" s="6"/>
      <c r="L652" s="25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pans="2:24" s="18" customFormat="1" ht="16.5" customHeight="1">
      <c r="B653" s="6"/>
      <c r="C653" s="95"/>
      <c r="D653" s="95"/>
      <c r="F653" s="17"/>
      <c r="G653" s="6"/>
      <c r="H653" s="6"/>
      <c r="I653" s="6"/>
      <c r="J653" s="6"/>
      <c r="K653" s="6"/>
      <c r="L653" s="25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pans="2:24" s="18" customFormat="1" ht="16.5" customHeight="1">
      <c r="B654" s="6"/>
      <c r="C654" s="95"/>
      <c r="D654" s="95"/>
      <c r="F654" s="17"/>
      <c r="G654" s="6"/>
      <c r="H654" s="6"/>
      <c r="I654" s="6"/>
      <c r="J654" s="6"/>
      <c r="K654" s="6"/>
      <c r="L654" s="25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pans="2:24" s="18" customFormat="1" ht="16.5" customHeight="1">
      <c r="B655" s="6"/>
      <c r="C655" s="95"/>
      <c r="D655" s="95"/>
      <c r="F655" s="17"/>
      <c r="G655" s="6"/>
      <c r="H655" s="6"/>
      <c r="I655" s="6"/>
      <c r="J655" s="6"/>
      <c r="K655" s="6"/>
      <c r="L655" s="25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pans="2:24" s="18" customFormat="1" ht="16.5" customHeight="1">
      <c r="B656" s="6"/>
      <c r="C656" s="95"/>
      <c r="D656" s="95"/>
      <c r="F656" s="17"/>
      <c r="G656" s="6"/>
      <c r="H656" s="6"/>
      <c r="I656" s="6"/>
      <c r="J656" s="6"/>
      <c r="K656" s="6"/>
      <c r="L656" s="25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pans="2:24" s="18" customFormat="1" ht="16.5" customHeight="1">
      <c r="B657" s="6"/>
      <c r="C657" s="95"/>
      <c r="D657" s="95"/>
      <c r="F657" s="17"/>
      <c r="G657" s="6"/>
      <c r="H657" s="6"/>
      <c r="I657" s="6"/>
      <c r="J657" s="6"/>
      <c r="K657" s="6"/>
      <c r="L657" s="25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pans="2:24" s="18" customFormat="1" ht="16.5" customHeight="1">
      <c r="B658" s="6"/>
      <c r="C658" s="95"/>
      <c r="D658" s="95"/>
      <c r="F658" s="17"/>
      <c r="G658" s="6"/>
      <c r="H658" s="6"/>
      <c r="I658" s="6"/>
      <c r="J658" s="6"/>
      <c r="K658" s="6"/>
      <c r="L658" s="25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pans="2:24" s="18" customFormat="1" ht="16.5" customHeight="1">
      <c r="B659" s="6"/>
      <c r="C659" s="95"/>
      <c r="D659" s="95"/>
      <c r="F659" s="17"/>
      <c r="G659" s="6"/>
      <c r="H659" s="6"/>
      <c r="I659" s="6"/>
      <c r="J659" s="6"/>
      <c r="K659" s="6"/>
      <c r="L659" s="25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pans="2:24" s="18" customFormat="1" ht="16.5" customHeight="1">
      <c r="B660" s="6"/>
      <c r="C660" s="95"/>
      <c r="D660" s="95"/>
      <c r="F660" s="17"/>
      <c r="G660" s="6"/>
      <c r="H660" s="6"/>
      <c r="I660" s="6"/>
      <c r="J660" s="6"/>
      <c r="K660" s="6"/>
      <c r="L660" s="25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pans="2:24" s="18" customFormat="1" ht="16.5" customHeight="1">
      <c r="B661" s="6"/>
      <c r="C661" s="95"/>
      <c r="D661" s="95"/>
      <c r="F661" s="17"/>
      <c r="G661" s="6"/>
      <c r="H661" s="6"/>
      <c r="I661" s="6"/>
      <c r="J661" s="6"/>
      <c r="K661" s="6"/>
      <c r="L661" s="25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pans="2:24" s="18" customFormat="1" ht="16.5" customHeight="1">
      <c r="B662" s="6"/>
      <c r="C662" s="95"/>
      <c r="D662" s="95"/>
      <c r="F662" s="17"/>
      <c r="G662" s="6"/>
      <c r="H662" s="6"/>
      <c r="I662" s="6"/>
      <c r="J662" s="6"/>
      <c r="K662" s="6"/>
      <c r="L662" s="25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pans="1:4" ht="16.5" customHeight="1">
      <c r="A663" s="18"/>
      <c r="C663" s="95"/>
      <c r="D663" s="95"/>
    </row>
    <row r="664" spans="1:4" ht="16.5" customHeight="1">
      <c r="A664" s="18"/>
      <c r="C664" s="95"/>
      <c r="D664" s="95"/>
    </row>
    <row r="665" spans="1:4" ht="16.5" customHeight="1">
      <c r="A665" s="18"/>
      <c r="C665" s="95"/>
      <c r="D665" s="95"/>
    </row>
    <row r="666" spans="1:4" ht="16.5" customHeight="1">
      <c r="A666" s="18"/>
      <c r="C666" s="95"/>
      <c r="D666" s="95"/>
    </row>
    <row r="667" spans="1:4" ht="16.5" customHeight="1">
      <c r="A667" s="18"/>
      <c r="C667" s="95"/>
      <c r="D667" s="95"/>
    </row>
    <row r="668" spans="1:4" ht="16.5" customHeight="1">
      <c r="A668" s="18"/>
      <c r="C668" s="95"/>
      <c r="D668" s="95"/>
    </row>
    <row r="669" spans="1:4" ht="16.5" customHeight="1">
      <c r="A669" s="18"/>
      <c r="C669" s="95"/>
      <c r="D669" s="95"/>
    </row>
    <row r="670" spans="1:4" ht="16.5" customHeight="1">
      <c r="A670" s="18"/>
      <c r="C670" s="95"/>
      <c r="D670" s="95"/>
    </row>
    <row r="671" spans="1:4" ht="16.5" customHeight="1">
      <c r="A671" s="18"/>
      <c r="C671" s="95"/>
      <c r="D671" s="95"/>
    </row>
    <row r="672" spans="1:4" ht="16.5" customHeight="1">
      <c r="A672" s="18"/>
      <c r="C672" s="95"/>
      <c r="D672" s="95"/>
    </row>
    <row r="673" spans="1:4" ht="16.5" customHeight="1">
      <c r="A673" s="18"/>
      <c r="C673" s="95"/>
      <c r="D673" s="95"/>
    </row>
    <row r="674" spans="1:4" ht="16.5" customHeight="1">
      <c r="A674" s="18"/>
      <c r="C674" s="95"/>
      <c r="D674" s="95"/>
    </row>
    <row r="675" spans="1:4" ht="16.5" customHeight="1">
      <c r="A675" s="18"/>
      <c r="C675" s="95"/>
      <c r="D675" s="95"/>
    </row>
    <row r="676" spans="1:4" ht="16.5" customHeight="1">
      <c r="A676" s="18"/>
      <c r="C676" s="95"/>
      <c r="D676" s="95"/>
    </row>
    <row r="677" spans="1:4" ht="16.5" customHeight="1">
      <c r="A677" s="18"/>
      <c r="C677" s="95"/>
      <c r="D677" s="95"/>
    </row>
    <row r="678" spans="1:4" ht="16.5" customHeight="1">
      <c r="A678" s="18"/>
      <c r="C678" s="95"/>
      <c r="D678" s="95"/>
    </row>
    <row r="679" spans="1:4" ht="16.5" customHeight="1">
      <c r="A679" s="18"/>
      <c r="C679" s="95"/>
      <c r="D679" s="95"/>
    </row>
    <row r="680" spans="1:4" ht="16.5" customHeight="1">
      <c r="A680" s="18"/>
      <c r="C680" s="95"/>
      <c r="D680" s="95"/>
    </row>
    <row r="681" spans="1:4" ht="16.5" customHeight="1">
      <c r="A681" s="18"/>
      <c r="C681" s="95"/>
      <c r="D681" s="95"/>
    </row>
    <row r="682" spans="1:4" ht="16.5" customHeight="1">
      <c r="A682" s="18"/>
      <c r="C682" s="95"/>
      <c r="D682" s="95"/>
    </row>
    <row r="683" spans="1:4" ht="16.5" customHeight="1">
      <c r="A683" s="18"/>
      <c r="C683" s="95"/>
      <c r="D683" s="95"/>
    </row>
    <row r="684" spans="1:4" ht="16.5" customHeight="1">
      <c r="A684" s="18"/>
      <c r="C684" s="95"/>
      <c r="D684" s="95"/>
    </row>
    <row r="685" spans="1:4" ht="16.5" customHeight="1">
      <c r="A685" s="18"/>
      <c r="C685" s="95"/>
      <c r="D685" s="95"/>
    </row>
    <row r="686" spans="1:4" ht="16.5" customHeight="1">
      <c r="A686" s="18"/>
      <c r="C686" s="95"/>
      <c r="D686" s="95"/>
    </row>
    <row r="687" spans="1:4" ht="16.5" customHeight="1">
      <c r="A687" s="18"/>
      <c r="C687" s="95"/>
      <c r="D687" s="95"/>
    </row>
    <row r="688" ht="16.5" customHeight="1">
      <c r="A688" s="18"/>
    </row>
    <row r="689" ht="16.5" customHeight="1">
      <c r="A689" s="18"/>
    </row>
  </sheetData>
  <sheetProtection/>
  <mergeCells count="77">
    <mergeCell ref="B54:B55"/>
    <mergeCell ref="G54:I54"/>
    <mergeCell ref="D20:D21"/>
    <mergeCell ref="F20:F21"/>
    <mergeCell ref="G20:I20"/>
    <mergeCell ref="F54:F55"/>
    <mergeCell ref="B10:C10"/>
    <mergeCell ref="B11:C11"/>
    <mergeCell ref="D54:D55"/>
    <mergeCell ref="E54:E55"/>
    <mergeCell ref="E20:E21"/>
    <mergeCell ref="A132:A133"/>
    <mergeCell ref="B132:B133"/>
    <mergeCell ref="A20:A21"/>
    <mergeCell ref="B20:B21"/>
    <mergeCell ref="A54:A55"/>
    <mergeCell ref="B212:B213"/>
    <mergeCell ref="D212:D213"/>
    <mergeCell ref="G132:I132"/>
    <mergeCell ref="F92:F93"/>
    <mergeCell ref="G92:I92"/>
    <mergeCell ref="F132:F133"/>
    <mergeCell ref="D132:D133"/>
    <mergeCell ref="G212:I212"/>
    <mergeCell ref="A172:A173"/>
    <mergeCell ref="B172:B173"/>
    <mergeCell ref="D172:D173"/>
    <mergeCell ref="E172:E173"/>
    <mergeCell ref="F172:F173"/>
    <mergeCell ref="A92:A93"/>
    <mergeCell ref="B92:B93"/>
    <mergeCell ref="D92:D93"/>
    <mergeCell ref="E92:E93"/>
    <mergeCell ref="E132:E133"/>
    <mergeCell ref="A252:A253"/>
    <mergeCell ref="B252:B253"/>
    <mergeCell ref="D252:D253"/>
    <mergeCell ref="E252:E253"/>
    <mergeCell ref="F252:F253"/>
    <mergeCell ref="G252:I252"/>
    <mergeCell ref="A212:A213"/>
    <mergeCell ref="F212:F213"/>
    <mergeCell ref="E212:E213"/>
    <mergeCell ref="G332:I332"/>
    <mergeCell ref="A290:A291"/>
    <mergeCell ref="B290:B291"/>
    <mergeCell ref="D290:D291"/>
    <mergeCell ref="E290:E291"/>
    <mergeCell ref="F290:F291"/>
    <mergeCell ref="G290:I290"/>
    <mergeCell ref="A332:A333"/>
    <mergeCell ref="B332:B333"/>
    <mergeCell ref="E332:E333"/>
    <mergeCell ref="F332:F333"/>
    <mergeCell ref="D454:D455"/>
    <mergeCell ref="E454:E455"/>
    <mergeCell ref="F454:F455"/>
    <mergeCell ref="D412:D413"/>
    <mergeCell ref="E412:E413"/>
    <mergeCell ref="F412:F413"/>
    <mergeCell ref="D332:D333"/>
    <mergeCell ref="D372:D373"/>
    <mergeCell ref="G412:I412"/>
    <mergeCell ref="A372:A373"/>
    <mergeCell ref="G372:I372"/>
    <mergeCell ref="A412:A413"/>
    <mergeCell ref="B412:B413"/>
    <mergeCell ref="E372:E373"/>
    <mergeCell ref="F372:F373"/>
    <mergeCell ref="B372:B373"/>
    <mergeCell ref="A477:B477"/>
    <mergeCell ref="H477:I477"/>
    <mergeCell ref="B432:C432"/>
    <mergeCell ref="I432:J432"/>
    <mergeCell ref="A454:A455"/>
    <mergeCell ref="B454:B455"/>
    <mergeCell ref="G454:I454"/>
  </mergeCells>
  <printOptions/>
  <pageMargins left="0.5511811023622047" right="0.5118110236220472" top="0" bottom="0" header="0" footer="0"/>
  <pageSetup horizontalDpi="600" verticalDpi="600" orientation="landscape" paperSize="9" scale="76" r:id="rId1"/>
  <rowBreaks count="1" manualBreakCount="1">
    <brk id="446" max="14" man="1"/>
  </rowBreaks>
  <colBreaks count="1" manualBreakCount="1">
    <brk id="10" max="46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X689"/>
  <sheetViews>
    <sheetView view="pageBreakPreview" zoomScale="85" zoomScaleNormal="85" zoomScaleSheetLayoutView="85" zoomScalePageLayoutView="0" workbookViewId="0" topLeftCell="A13">
      <selection activeCell="A447" sqref="A447:J479"/>
    </sheetView>
  </sheetViews>
  <sheetFormatPr defaultColWidth="9.140625" defaultRowHeight="16.5" customHeight="1"/>
  <cols>
    <col min="1" max="1" width="9.140625" style="6" customWidth="1"/>
    <col min="2" max="2" width="69.140625" style="6" customWidth="1"/>
    <col min="3" max="3" width="11.140625" style="6" customWidth="1"/>
    <col min="4" max="4" width="12.7109375" style="6" customWidth="1"/>
    <col min="5" max="5" width="13.7109375" style="18" customWidth="1"/>
    <col min="6" max="6" width="15.28125" style="17" customWidth="1"/>
    <col min="7" max="7" width="11.8515625" style="6" customWidth="1"/>
    <col min="8" max="8" width="11.57421875" style="6" customWidth="1"/>
    <col min="9" max="9" width="12.421875" style="6" customWidth="1"/>
    <col min="10" max="10" width="10.57421875" style="6" customWidth="1"/>
    <col min="11" max="11" width="10.140625" style="6" customWidth="1"/>
    <col min="12" max="12" width="9.140625" style="25" customWidth="1"/>
    <col min="13" max="16384" width="9.140625" style="6" customWidth="1"/>
  </cols>
  <sheetData>
    <row r="1" spans="2:24" ht="16.5" customHeight="1">
      <c r="B1" s="1" t="s">
        <v>0</v>
      </c>
      <c r="C1" s="1"/>
      <c r="D1" s="1"/>
      <c r="E1" s="2"/>
      <c r="F1" s="3"/>
      <c r="G1" s="1"/>
      <c r="H1" s="1"/>
      <c r="I1" s="1"/>
      <c r="J1" s="1"/>
      <c r="K1" s="4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6.5" customHeight="1">
      <c r="B2" s="1" t="s">
        <v>1</v>
      </c>
      <c r="C2" s="1"/>
      <c r="D2" s="1"/>
      <c r="E2" s="2"/>
      <c r="F2" s="3"/>
      <c r="G2" s="1"/>
      <c r="H2" s="1"/>
      <c r="I2" s="1"/>
      <c r="J2" s="1"/>
      <c r="K2" s="4"/>
      <c r="L2" s="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2:24" ht="16.5" customHeight="1">
      <c r="B3" s="1" t="s">
        <v>2</v>
      </c>
      <c r="C3" s="1"/>
      <c r="D3" s="1"/>
      <c r="E3" s="2"/>
      <c r="F3" s="3"/>
      <c r="G3" s="1"/>
      <c r="H3" s="1"/>
      <c r="I3" s="1"/>
      <c r="J3" s="1"/>
      <c r="K3" s="4"/>
      <c r="L3" s="5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6.5" customHeight="1">
      <c r="B4" s="1"/>
      <c r="C4" s="1"/>
      <c r="D4" s="1"/>
      <c r="E4" s="2"/>
      <c r="F4" s="3"/>
      <c r="G4" s="1"/>
      <c r="H4" s="1"/>
      <c r="I4" s="1"/>
      <c r="J4" s="1"/>
      <c r="K4" s="4"/>
      <c r="L4" s="5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6.5" customHeight="1">
      <c r="B5" s="7" t="s">
        <v>3</v>
      </c>
      <c r="C5" s="7"/>
      <c r="D5" s="7"/>
      <c r="E5" s="8"/>
      <c r="F5" s="9"/>
      <c r="G5" s="7"/>
      <c r="H5" s="7"/>
      <c r="I5" s="7"/>
      <c r="J5" s="7"/>
      <c r="K5" s="4"/>
      <c r="L5" s="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17" ht="16.5" customHeight="1">
      <c r="B6" s="7" t="s">
        <v>4</v>
      </c>
      <c r="C6" s="10"/>
      <c r="D6" s="10"/>
      <c r="E6" s="11"/>
      <c r="F6" s="12"/>
      <c r="G6" s="10"/>
      <c r="H6" s="10"/>
      <c r="I6" s="10"/>
      <c r="J6" s="10"/>
      <c r="K6" s="4"/>
      <c r="L6" s="5"/>
      <c r="M6" s="4"/>
      <c r="N6" s="4"/>
      <c r="O6" s="4"/>
      <c r="P6" s="4"/>
      <c r="Q6" s="4"/>
    </row>
    <row r="7" spans="2:17" ht="16.5" customHeight="1">
      <c r="B7" s="7" t="s">
        <v>5</v>
      </c>
      <c r="C7" s="10"/>
      <c r="D7" s="10"/>
      <c r="E7" s="11"/>
      <c r="F7" s="12"/>
      <c r="G7" s="10"/>
      <c r="H7" s="10"/>
      <c r="I7" s="10"/>
      <c r="J7" s="10"/>
      <c r="K7" s="4"/>
      <c r="L7" s="5"/>
      <c r="M7" s="4"/>
      <c r="N7" s="4"/>
      <c r="O7" s="4"/>
      <c r="P7" s="4"/>
      <c r="Q7" s="4"/>
    </row>
    <row r="8" spans="2:17" ht="16.5" customHeight="1">
      <c r="B8" s="7"/>
      <c r="C8" s="10"/>
      <c r="D8" s="10"/>
      <c r="E8" s="11"/>
      <c r="F8" s="12"/>
      <c r="G8" s="10"/>
      <c r="H8" s="10"/>
      <c r="I8" s="10"/>
      <c r="J8" s="10"/>
      <c r="K8" s="4"/>
      <c r="L8" s="5"/>
      <c r="M8" s="4"/>
      <c r="N8" s="4"/>
      <c r="O8" s="4"/>
      <c r="P8" s="4"/>
      <c r="Q8" s="4"/>
    </row>
    <row r="9" spans="2:13" ht="16.5" customHeight="1">
      <c r="B9" s="7" t="s">
        <v>6</v>
      </c>
      <c r="C9" s="7"/>
      <c r="D9" s="7"/>
      <c r="E9" s="8"/>
      <c r="F9" s="9"/>
      <c r="G9" s="7"/>
      <c r="H9" s="7"/>
      <c r="I9" s="7"/>
      <c r="J9" s="13"/>
      <c r="K9" s="219"/>
      <c r="L9" s="220"/>
      <c r="M9" s="219"/>
    </row>
    <row r="10" spans="2:13" ht="16.5" customHeight="1">
      <c r="B10" s="496" t="s">
        <v>7</v>
      </c>
      <c r="C10" s="496"/>
      <c r="D10" s="7"/>
      <c r="E10" s="8"/>
      <c r="F10" s="9"/>
      <c r="G10" s="7"/>
      <c r="H10" s="7"/>
      <c r="I10" s="7"/>
      <c r="J10" s="13"/>
      <c r="K10" s="219"/>
      <c r="L10" s="220"/>
      <c r="M10" s="219"/>
    </row>
    <row r="11" spans="2:13" ht="16.5" customHeight="1">
      <c r="B11" s="496" t="s">
        <v>8</v>
      </c>
      <c r="C11" s="496"/>
      <c r="D11" s="7"/>
      <c r="E11" s="8"/>
      <c r="F11" s="9"/>
      <c r="G11" s="7"/>
      <c r="H11" s="7"/>
      <c r="I11" s="7"/>
      <c r="J11" s="13"/>
      <c r="K11" s="219"/>
      <c r="L11" s="220"/>
      <c r="M11" s="219"/>
    </row>
    <row r="12" spans="2:13" ht="16.5" customHeight="1">
      <c r="B12" s="10"/>
      <c r="C12" s="7"/>
      <c r="D12" s="7"/>
      <c r="E12" s="8"/>
      <c r="F12" s="9"/>
      <c r="G12" s="7"/>
      <c r="H12" s="7"/>
      <c r="I12" s="7"/>
      <c r="J12" s="13"/>
      <c r="K12" s="219"/>
      <c r="L12" s="220"/>
      <c r="M12" s="219"/>
    </row>
    <row r="13" spans="2:13" ht="16.5" customHeight="1">
      <c r="B13" s="16" t="s">
        <v>9</v>
      </c>
      <c r="D13" s="17"/>
      <c r="G13" s="17"/>
      <c r="H13" s="17"/>
      <c r="I13" s="17"/>
      <c r="J13" s="17"/>
      <c r="K13" s="219"/>
      <c r="L13" s="220"/>
      <c r="M13" s="219"/>
    </row>
    <row r="14" spans="2:13" ht="16.5" customHeight="1">
      <c r="B14" s="16" t="s">
        <v>10</v>
      </c>
      <c r="D14" s="17"/>
      <c r="G14" s="17"/>
      <c r="H14" s="17"/>
      <c r="I14" s="17"/>
      <c r="J14" s="17"/>
      <c r="K14" s="219"/>
      <c r="L14" s="220"/>
      <c r="M14" s="219"/>
    </row>
    <row r="15" spans="2:13" ht="16.5" customHeight="1">
      <c r="B15" s="16" t="s">
        <v>211</v>
      </c>
      <c r="D15" s="17"/>
      <c r="G15" s="17"/>
      <c r="H15" s="17"/>
      <c r="I15" s="17"/>
      <c r="J15" s="17"/>
      <c r="K15" s="219"/>
      <c r="L15" s="220"/>
      <c r="M15" s="219"/>
    </row>
    <row r="16" spans="2:13" ht="16.5" customHeight="1">
      <c r="B16" s="19"/>
      <c r="D16" s="17"/>
      <c r="G16" s="17"/>
      <c r="H16" s="17"/>
      <c r="I16" s="17"/>
      <c r="J16" s="17"/>
      <c r="K16" s="219"/>
      <c r="L16" s="220"/>
      <c r="M16" s="219"/>
    </row>
    <row r="17" spans="2:13" ht="16.5" customHeight="1">
      <c r="B17" s="20"/>
      <c r="D17" s="17"/>
      <c r="G17" s="17"/>
      <c r="H17" s="17"/>
      <c r="I17" s="17"/>
      <c r="J17" s="17"/>
      <c r="K17" s="219"/>
      <c r="L17" s="220"/>
      <c r="M17" s="219"/>
    </row>
    <row r="18" spans="2:13" ht="16.5" customHeight="1">
      <c r="B18" s="20"/>
      <c r="D18" s="17"/>
      <c r="G18" s="17"/>
      <c r="H18" s="17"/>
      <c r="I18" s="17"/>
      <c r="J18" s="17"/>
      <c r="K18" s="219"/>
      <c r="L18" s="220"/>
      <c r="M18" s="219"/>
    </row>
    <row r="19" spans="2:13" ht="16.5" customHeight="1" thickBot="1">
      <c r="B19" s="20"/>
      <c r="D19" s="17"/>
      <c r="G19" s="17"/>
      <c r="H19" s="17"/>
      <c r="I19" s="17"/>
      <c r="J19" s="17"/>
      <c r="K19" s="219"/>
      <c r="L19" s="220"/>
      <c r="M19" s="219"/>
    </row>
    <row r="20" spans="1:13" ht="16.5" customHeight="1">
      <c r="A20" s="499"/>
      <c r="B20" s="499" t="s">
        <v>11</v>
      </c>
      <c r="C20" s="100" t="s">
        <v>12</v>
      </c>
      <c r="D20" s="501" t="s">
        <v>13</v>
      </c>
      <c r="E20" s="497" t="s">
        <v>14</v>
      </c>
      <c r="F20" s="501" t="s">
        <v>200</v>
      </c>
      <c r="G20" s="501" t="s">
        <v>15</v>
      </c>
      <c r="H20" s="501"/>
      <c r="I20" s="501"/>
      <c r="J20" s="101" t="s">
        <v>16</v>
      </c>
      <c r="K20" s="219"/>
      <c r="L20" s="220"/>
      <c r="M20" s="219"/>
    </row>
    <row r="21" spans="1:13" ht="15.75" thickBot="1">
      <c r="A21" s="500"/>
      <c r="B21" s="500"/>
      <c r="C21" s="126" t="s">
        <v>17</v>
      </c>
      <c r="D21" s="502"/>
      <c r="E21" s="498"/>
      <c r="F21" s="502"/>
      <c r="G21" s="127" t="s">
        <v>18</v>
      </c>
      <c r="H21" s="127" t="s">
        <v>19</v>
      </c>
      <c r="I21" s="127" t="s">
        <v>20</v>
      </c>
      <c r="J21" s="127" t="s">
        <v>21</v>
      </c>
      <c r="K21" s="219"/>
      <c r="L21" s="220"/>
      <c r="M21" s="219"/>
    </row>
    <row r="22" spans="1:13" ht="16.5" customHeight="1" thickBot="1">
      <c r="A22" s="135"/>
      <c r="B22" s="136" t="s">
        <v>22</v>
      </c>
      <c r="C22" s="137"/>
      <c r="D22" s="138"/>
      <c r="E22" s="139"/>
      <c r="F22" s="138"/>
      <c r="G22" s="138"/>
      <c r="H22" s="138"/>
      <c r="I22" s="138"/>
      <c r="J22" s="140"/>
      <c r="K22" s="219"/>
      <c r="L22" s="220"/>
      <c r="M22" s="219"/>
    </row>
    <row r="23" spans="1:13" ht="16.5" customHeight="1">
      <c r="A23" s="128"/>
      <c r="B23" s="128" t="s">
        <v>23</v>
      </c>
      <c r="C23" s="129">
        <v>25</v>
      </c>
      <c r="D23" s="130">
        <v>1.59</v>
      </c>
      <c r="E23" s="131">
        <v>30</v>
      </c>
      <c r="F23" s="130">
        <f>D23*E23%+D23</f>
        <v>2.067</v>
      </c>
      <c r="G23" s="130">
        <v>0.19</v>
      </c>
      <c r="H23" s="130">
        <v>0.02</v>
      </c>
      <c r="I23" s="130">
        <v>0.52</v>
      </c>
      <c r="J23" s="130">
        <v>3.04</v>
      </c>
      <c r="K23" s="219"/>
      <c r="L23" s="220"/>
      <c r="M23" s="219"/>
    </row>
    <row r="24" spans="1:13" ht="16.5" customHeight="1">
      <c r="A24" s="104" t="s">
        <v>24</v>
      </c>
      <c r="B24" s="104" t="s">
        <v>25</v>
      </c>
      <c r="C24" s="105" t="s">
        <v>59</v>
      </c>
      <c r="D24" s="106">
        <v>20.21</v>
      </c>
      <c r="E24" s="107">
        <v>30</v>
      </c>
      <c r="F24" s="106">
        <f>D24*E24%+D24</f>
        <v>26.273</v>
      </c>
      <c r="G24" s="106">
        <v>8.835999999999999</v>
      </c>
      <c r="H24" s="106">
        <v>19.2412</v>
      </c>
      <c r="I24" s="106">
        <v>0.060515</v>
      </c>
      <c r="J24" s="106">
        <v>208.75686</v>
      </c>
      <c r="K24" s="219"/>
      <c r="L24" s="220"/>
      <c r="M24" s="219"/>
    </row>
    <row r="25" spans="1:13" ht="16.5" customHeight="1">
      <c r="A25" s="104" t="s">
        <v>27</v>
      </c>
      <c r="B25" s="104" t="s">
        <v>28</v>
      </c>
      <c r="C25" s="108" t="s">
        <v>29</v>
      </c>
      <c r="D25" s="106">
        <v>1.77</v>
      </c>
      <c r="E25" s="107">
        <v>30</v>
      </c>
      <c r="F25" s="106">
        <f>D25*E25%+D25</f>
        <v>2.301</v>
      </c>
      <c r="G25" s="106">
        <v>5.162019399999999</v>
      </c>
      <c r="H25" s="106">
        <v>3.9321391999999995</v>
      </c>
      <c r="I25" s="106">
        <v>31.76440995</v>
      </c>
      <c r="J25" s="106">
        <v>183.09497019999998</v>
      </c>
      <c r="K25" s="219"/>
      <c r="L25" s="220"/>
      <c r="M25" s="219"/>
    </row>
    <row r="26" spans="1:13" ht="16.5" customHeight="1">
      <c r="A26" s="109"/>
      <c r="B26" s="109" t="s">
        <v>30</v>
      </c>
      <c r="C26" s="110">
        <v>30</v>
      </c>
      <c r="D26" s="111">
        <v>1.61</v>
      </c>
      <c r="E26" s="110">
        <v>30</v>
      </c>
      <c r="F26" s="106">
        <f>D26*E26%+D26</f>
        <v>2.093</v>
      </c>
      <c r="G26" s="111">
        <v>3.102</v>
      </c>
      <c r="H26" s="111">
        <v>1.1219999999999999</v>
      </c>
      <c r="I26" s="111">
        <v>9.03175</v>
      </c>
      <c r="J26" s="111">
        <v>58.633</v>
      </c>
      <c r="K26" s="219"/>
      <c r="L26" s="220"/>
      <c r="M26" s="219"/>
    </row>
    <row r="27" spans="1:10" ht="16.5" customHeight="1">
      <c r="A27" s="109" t="s">
        <v>203</v>
      </c>
      <c r="B27" s="109" t="s">
        <v>32</v>
      </c>
      <c r="C27" s="112">
        <v>200</v>
      </c>
      <c r="D27" s="111">
        <v>6.08</v>
      </c>
      <c r="E27" s="110">
        <v>30</v>
      </c>
      <c r="F27" s="106">
        <f>D27*E27%+D27</f>
        <v>7.904</v>
      </c>
      <c r="G27" s="111">
        <v>4.85792</v>
      </c>
      <c r="H27" s="111">
        <v>4.84</v>
      </c>
      <c r="I27" s="111">
        <v>25.93136</v>
      </c>
      <c r="J27" s="111">
        <v>166.71712000000002</v>
      </c>
    </row>
    <row r="28" spans="1:13" ht="16.5" customHeight="1" thickBot="1">
      <c r="A28" s="132"/>
      <c r="B28" s="132" t="s">
        <v>226</v>
      </c>
      <c r="C28" s="132"/>
      <c r="D28" s="133">
        <f>SUM(D23:D27)</f>
        <v>31.259999999999998</v>
      </c>
      <c r="E28" s="133"/>
      <c r="F28" s="133">
        <f>SUM(F23:F27)</f>
        <v>40.63799999999999</v>
      </c>
      <c r="G28" s="133">
        <f>SUM(G23:G27)</f>
        <v>22.1479394</v>
      </c>
      <c r="H28" s="133">
        <f>SUM(H23:H27)</f>
        <v>29.155339199999997</v>
      </c>
      <c r="I28" s="133">
        <f>SUM(I23:I27)</f>
        <v>67.30803495</v>
      </c>
      <c r="J28" s="133">
        <f>SUM(J23:J27)</f>
        <v>620.2419502</v>
      </c>
      <c r="K28" s="221">
        <f>J28*M28/L29</f>
        <v>26.393274476595746</v>
      </c>
      <c r="L28" s="220"/>
      <c r="M28" s="219">
        <v>100</v>
      </c>
    </row>
    <row r="29" spans="1:13" ht="16.5" customHeight="1" thickBot="1">
      <c r="A29" s="135"/>
      <c r="B29" s="136" t="s">
        <v>33</v>
      </c>
      <c r="C29" s="137"/>
      <c r="D29" s="138"/>
      <c r="E29" s="139"/>
      <c r="F29" s="138"/>
      <c r="G29" s="138"/>
      <c r="H29" s="138"/>
      <c r="I29" s="138"/>
      <c r="J29" s="140"/>
      <c r="K29" s="219"/>
      <c r="L29" s="220">
        <v>2350</v>
      </c>
      <c r="M29" s="219"/>
    </row>
    <row r="30" spans="1:13" ht="16.5" customHeight="1">
      <c r="A30" s="134"/>
      <c r="B30" s="134" t="s">
        <v>302</v>
      </c>
      <c r="C30" s="129">
        <v>100</v>
      </c>
      <c r="D30" s="130">
        <v>4.85</v>
      </c>
      <c r="E30" s="131">
        <v>30</v>
      </c>
      <c r="F30" s="130">
        <v>6.67</v>
      </c>
      <c r="G30" s="130">
        <v>0.517</v>
      </c>
      <c r="H30" s="130">
        <v>0.08800000000000001</v>
      </c>
      <c r="I30" s="130">
        <v>2.093</v>
      </c>
      <c r="J30" s="130">
        <v>11.231999999999998</v>
      </c>
      <c r="K30" s="219"/>
      <c r="L30" s="220"/>
      <c r="M30" s="219"/>
    </row>
    <row r="31" spans="1:13" ht="16.5" customHeight="1">
      <c r="A31" s="109" t="s">
        <v>34</v>
      </c>
      <c r="B31" s="109" t="s">
        <v>35</v>
      </c>
      <c r="C31" s="115" t="s">
        <v>36</v>
      </c>
      <c r="D31" s="111">
        <v>4.61</v>
      </c>
      <c r="E31" s="110">
        <v>30</v>
      </c>
      <c r="F31" s="106">
        <f>D31*E31%+D31</f>
        <v>5.993</v>
      </c>
      <c r="G31" s="111">
        <v>2.26</v>
      </c>
      <c r="H31" s="111">
        <v>6.06</v>
      </c>
      <c r="I31" s="111">
        <v>7.26</v>
      </c>
      <c r="J31" s="111">
        <v>91.35</v>
      </c>
      <c r="K31" s="219"/>
      <c r="L31" s="220"/>
      <c r="M31" s="219"/>
    </row>
    <row r="32" spans="1:13" ht="16.5" customHeight="1">
      <c r="A32" s="116" t="s">
        <v>37</v>
      </c>
      <c r="B32" s="116" t="s">
        <v>38</v>
      </c>
      <c r="C32" s="117">
        <v>250</v>
      </c>
      <c r="D32" s="118">
        <v>29.35</v>
      </c>
      <c r="E32" s="119">
        <v>30</v>
      </c>
      <c r="F32" s="106">
        <f>D32*E32%+D32</f>
        <v>38.155</v>
      </c>
      <c r="G32" s="106">
        <v>17.45</v>
      </c>
      <c r="H32" s="106">
        <v>15.41</v>
      </c>
      <c r="I32" s="106">
        <v>26.5</v>
      </c>
      <c r="J32" s="106">
        <v>302.5</v>
      </c>
      <c r="K32" s="219"/>
      <c r="L32" s="220"/>
      <c r="M32" s="219"/>
    </row>
    <row r="33" spans="1:13" ht="16.5" customHeight="1">
      <c r="A33" s="109"/>
      <c r="B33" s="109" t="s">
        <v>39</v>
      </c>
      <c r="C33" s="120" t="s">
        <v>40</v>
      </c>
      <c r="D33" s="111">
        <v>2.02</v>
      </c>
      <c r="E33" s="110">
        <v>30</v>
      </c>
      <c r="F33" s="106">
        <f>D33*E33%+D33</f>
        <v>2.626</v>
      </c>
      <c r="G33" s="111">
        <v>3.2</v>
      </c>
      <c r="H33" s="111">
        <v>0.32</v>
      </c>
      <c r="I33" s="111">
        <v>27.46</v>
      </c>
      <c r="J33" s="111">
        <v>74.3</v>
      </c>
      <c r="K33" s="219"/>
      <c r="L33" s="220"/>
      <c r="M33" s="219"/>
    </row>
    <row r="34" spans="1:13" ht="16.5" customHeight="1">
      <c r="A34" s="109" t="s">
        <v>41</v>
      </c>
      <c r="B34" s="109" t="s">
        <v>42</v>
      </c>
      <c r="C34" s="112">
        <v>200</v>
      </c>
      <c r="D34" s="111">
        <v>4.27</v>
      </c>
      <c r="E34" s="110">
        <v>30</v>
      </c>
      <c r="F34" s="106">
        <f>D34*E34%+D34</f>
        <v>5.550999999999999</v>
      </c>
      <c r="G34" s="111">
        <v>0.2</v>
      </c>
      <c r="H34" s="111">
        <v>0</v>
      </c>
      <c r="I34" s="111">
        <v>35.6</v>
      </c>
      <c r="J34" s="111">
        <v>140</v>
      </c>
      <c r="K34" s="219"/>
      <c r="L34" s="220"/>
      <c r="M34" s="219"/>
    </row>
    <row r="35" spans="1:13" ht="16.5" customHeight="1">
      <c r="A35" s="121"/>
      <c r="B35" s="113" t="s">
        <v>226</v>
      </c>
      <c r="C35" s="122"/>
      <c r="D35" s="103">
        <f>SUM(D30:D34)</f>
        <v>45.10000000000001</v>
      </c>
      <c r="E35" s="103"/>
      <c r="F35" s="103">
        <f>SUM(F30:F34)</f>
        <v>58.995</v>
      </c>
      <c r="G35" s="103">
        <f>SUM(G30:G34)</f>
        <v>23.627</v>
      </c>
      <c r="H35" s="103">
        <f>SUM(H30:H34)</f>
        <v>21.878</v>
      </c>
      <c r="I35" s="103">
        <f>SUM(I30:I34)</f>
        <v>98.91300000000001</v>
      </c>
      <c r="J35" s="103">
        <f>SUM(J30:J34)</f>
        <v>619.3820000000001</v>
      </c>
      <c r="K35" s="221">
        <f>J35*M28/L29</f>
        <v>26.35668085106383</v>
      </c>
      <c r="L35" s="220"/>
      <c r="M35" s="219"/>
    </row>
    <row r="36" spans="1:13" ht="16.5" customHeight="1" thickBot="1">
      <c r="A36" s="123"/>
      <c r="B36" s="123" t="s">
        <v>236</v>
      </c>
      <c r="C36" s="123"/>
      <c r="D36" s="124">
        <f>D35+D28</f>
        <v>76.36000000000001</v>
      </c>
      <c r="E36" s="124"/>
      <c r="F36" s="124">
        <f>F28+F35</f>
        <v>99.63299999999998</v>
      </c>
      <c r="G36" s="125">
        <f>G28+G35</f>
        <v>45.774939399999994</v>
      </c>
      <c r="H36" s="125">
        <f>H28+H35</f>
        <v>51.0333392</v>
      </c>
      <c r="I36" s="125">
        <f>I28+I35</f>
        <v>166.22103495000002</v>
      </c>
      <c r="J36" s="125">
        <f>J28+J35</f>
        <v>1239.6239502</v>
      </c>
      <c r="K36" s="221">
        <f>J36*M28/L29</f>
        <v>52.74995532765958</v>
      </c>
      <c r="L36" s="220"/>
      <c r="M36" s="219"/>
    </row>
    <row r="37" spans="2:13" ht="16.5" customHeight="1">
      <c r="B37" s="10"/>
      <c r="C37" s="7"/>
      <c r="D37" s="7"/>
      <c r="E37" s="8"/>
      <c r="F37" s="9"/>
      <c r="G37" s="34"/>
      <c r="H37" s="35"/>
      <c r="I37" s="35"/>
      <c r="J37" s="13"/>
      <c r="K37" s="219"/>
      <c r="L37" s="220"/>
      <c r="M37" s="219"/>
    </row>
    <row r="38" spans="2:13" ht="16.5" customHeight="1">
      <c r="B38" s="10"/>
      <c r="C38" s="7"/>
      <c r="D38" s="7"/>
      <c r="E38" s="8"/>
      <c r="F38" s="9"/>
      <c r="G38" s="7"/>
      <c r="H38" s="222"/>
      <c r="I38" s="222"/>
      <c r="J38" s="13"/>
      <c r="K38" s="219"/>
      <c r="L38" s="220"/>
      <c r="M38" s="219"/>
    </row>
    <row r="39" spans="2:13" ht="16.5" customHeight="1">
      <c r="B39" s="10"/>
      <c r="C39" s="7"/>
      <c r="D39" s="7"/>
      <c r="E39" s="8"/>
      <c r="F39" s="9"/>
      <c r="G39" s="7"/>
      <c r="H39" s="222"/>
      <c r="I39" s="222"/>
      <c r="J39" s="13"/>
      <c r="K39" s="219"/>
      <c r="L39" s="220"/>
      <c r="M39" s="219"/>
    </row>
    <row r="40" spans="2:13" ht="16.5" customHeight="1">
      <c r="B40" s="10"/>
      <c r="C40" s="7"/>
      <c r="D40" s="7"/>
      <c r="E40" s="8"/>
      <c r="F40" s="9"/>
      <c r="G40" s="7"/>
      <c r="H40" s="222"/>
      <c r="I40" s="222"/>
      <c r="J40" s="13"/>
      <c r="K40" s="219"/>
      <c r="L40" s="220"/>
      <c r="M40" s="219"/>
    </row>
    <row r="41" spans="2:13" ht="16.5" customHeight="1">
      <c r="B41" s="10"/>
      <c r="C41" s="7"/>
      <c r="D41" s="7"/>
      <c r="E41" s="8"/>
      <c r="F41" s="9"/>
      <c r="G41" s="7"/>
      <c r="H41" s="222"/>
      <c r="I41" s="222"/>
      <c r="J41" s="13"/>
      <c r="K41" s="219"/>
      <c r="L41" s="220"/>
      <c r="M41" s="219"/>
    </row>
    <row r="42" spans="2:13" ht="16.5" customHeight="1">
      <c r="B42" s="10"/>
      <c r="C42" s="7"/>
      <c r="D42" s="7"/>
      <c r="E42" s="8"/>
      <c r="F42" s="9"/>
      <c r="G42" s="7"/>
      <c r="H42" s="222"/>
      <c r="I42" s="222"/>
      <c r="J42" s="13"/>
      <c r="K42" s="219"/>
      <c r="L42" s="220"/>
      <c r="M42" s="219"/>
    </row>
    <row r="43" spans="2:13" ht="16.5" customHeight="1">
      <c r="B43" s="10"/>
      <c r="C43" s="7"/>
      <c r="D43" s="7"/>
      <c r="E43" s="8"/>
      <c r="F43" s="9"/>
      <c r="G43" s="7"/>
      <c r="H43" s="222"/>
      <c r="I43" s="222"/>
      <c r="J43" s="13"/>
      <c r="K43" s="219"/>
      <c r="L43" s="220"/>
      <c r="M43" s="219"/>
    </row>
    <row r="44" spans="2:13" ht="16.5" customHeight="1">
      <c r="B44" s="10"/>
      <c r="C44" s="7"/>
      <c r="D44" s="7"/>
      <c r="E44" s="8"/>
      <c r="F44" s="9"/>
      <c r="G44" s="7"/>
      <c r="H44" s="222"/>
      <c r="I44" s="222"/>
      <c r="J44" s="13"/>
      <c r="K44" s="219"/>
      <c r="L44" s="220"/>
      <c r="M44" s="219"/>
    </row>
    <row r="45" spans="2:13" ht="16.5" customHeight="1">
      <c r="B45" s="16" t="s">
        <v>45</v>
      </c>
      <c r="C45" s="7"/>
      <c r="D45" s="7"/>
      <c r="E45" s="8"/>
      <c r="F45" s="9"/>
      <c r="G45" s="7"/>
      <c r="H45" s="7"/>
      <c r="I45" s="7"/>
      <c r="J45" s="13"/>
      <c r="K45" s="219"/>
      <c r="L45" s="220"/>
      <c r="M45" s="219"/>
    </row>
    <row r="46" spans="2:13" ht="16.5" customHeight="1">
      <c r="B46" s="16" t="s">
        <v>46</v>
      </c>
      <c r="C46" s="7"/>
      <c r="D46" s="7"/>
      <c r="E46" s="8"/>
      <c r="F46" s="9"/>
      <c r="G46" s="7"/>
      <c r="H46" s="7"/>
      <c r="I46" s="7"/>
      <c r="J46" s="13"/>
      <c r="K46" s="219"/>
      <c r="L46" s="220"/>
      <c r="M46" s="219"/>
    </row>
    <row r="47" spans="2:13" ht="16.5" customHeight="1">
      <c r="B47" s="16" t="s">
        <v>211</v>
      </c>
      <c r="C47" s="37"/>
      <c r="D47" s="37"/>
      <c r="E47" s="37"/>
      <c r="F47" s="38"/>
      <c r="G47" s="39"/>
      <c r="H47" s="39"/>
      <c r="I47" s="39"/>
      <c r="J47" s="40"/>
      <c r="K47" s="219"/>
      <c r="L47" s="220"/>
      <c r="M47" s="219"/>
    </row>
    <row r="48" spans="2:13" ht="16.5" customHeight="1">
      <c r="B48" s="19"/>
      <c r="K48" s="219"/>
      <c r="L48" s="220"/>
      <c r="M48" s="219"/>
    </row>
    <row r="49" spans="11:13" ht="16.5" customHeight="1">
      <c r="K49" s="221"/>
      <c r="L49" s="220"/>
      <c r="M49" s="219"/>
    </row>
    <row r="50" spans="11:13" ht="16.5" customHeight="1">
      <c r="K50" s="221"/>
      <c r="L50" s="220"/>
      <c r="M50" s="219"/>
    </row>
    <row r="51" spans="2:13" ht="16.5" customHeight="1">
      <c r="B51" s="10"/>
      <c r="C51" s="7"/>
      <c r="D51" s="7"/>
      <c r="E51" s="8"/>
      <c r="F51" s="9"/>
      <c r="G51" s="34"/>
      <c r="H51" s="35"/>
      <c r="I51" s="35"/>
      <c r="J51" s="13"/>
      <c r="K51" s="219"/>
      <c r="L51" s="220"/>
      <c r="M51" s="219"/>
    </row>
    <row r="52" spans="2:13" ht="16.5" customHeight="1">
      <c r="B52" s="10"/>
      <c r="C52" s="7"/>
      <c r="D52" s="7"/>
      <c r="E52" s="8"/>
      <c r="F52" s="9"/>
      <c r="G52" s="34"/>
      <c r="H52" s="35"/>
      <c r="I52" s="35"/>
      <c r="J52" s="13"/>
      <c r="K52" s="219"/>
      <c r="L52" s="220"/>
      <c r="M52" s="219"/>
    </row>
    <row r="53" spans="2:13" ht="16.5" customHeight="1" thickBot="1">
      <c r="B53" s="10"/>
      <c r="C53" s="7"/>
      <c r="D53" s="7"/>
      <c r="E53" s="8"/>
      <c r="F53" s="9"/>
      <c r="G53" s="34"/>
      <c r="H53" s="35"/>
      <c r="I53" s="35"/>
      <c r="J53" s="13"/>
      <c r="K53" s="219"/>
      <c r="L53" s="220"/>
      <c r="M53" s="219"/>
    </row>
    <row r="54" spans="1:13" ht="16.5" customHeight="1" thickBot="1">
      <c r="A54" s="484"/>
      <c r="B54" s="484" t="s">
        <v>11</v>
      </c>
      <c r="C54" s="21" t="s">
        <v>12</v>
      </c>
      <c r="D54" s="489" t="s">
        <v>13</v>
      </c>
      <c r="E54" s="491" t="s">
        <v>14</v>
      </c>
      <c r="F54" s="489" t="s">
        <v>200</v>
      </c>
      <c r="G54" s="493" t="s">
        <v>15</v>
      </c>
      <c r="H54" s="494"/>
      <c r="I54" s="495"/>
      <c r="J54" s="21" t="s">
        <v>16</v>
      </c>
      <c r="K54" s="219"/>
      <c r="L54" s="220"/>
      <c r="M54" s="219"/>
    </row>
    <row r="55" spans="1:13" ht="15.75" thickBot="1">
      <c r="A55" s="485"/>
      <c r="B55" s="485"/>
      <c r="C55" s="23" t="s">
        <v>17</v>
      </c>
      <c r="D55" s="490"/>
      <c r="E55" s="492"/>
      <c r="F55" s="490"/>
      <c r="G55" s="23" t="s">
        <v>18</v>
      </c>
      <c r="H55" s="23" t="s">
        <v>19</v>
      </c>
      <c r="I55" s="23" t="s">
        <v>20</v>
      </c>
      <c r="J55" s="23" t="s">
        <v>21</v>
      </c>
      <c r="K55" s="219"/>
      <c r="L55" s="220"/>
      <c r="M55" s="219"/>
    </row>
    <row r="56" spans="1:13" ht="16.5" customHeight="1" thickBot="1">
      <c r="A56" s="135"/>
      <c r="B56" s="136" t="s">
        <v>22</v>
      </c>
      <c r="C56" s="137"/>
      <c r="D56" s="138"/>
      <c r="E56" s="139"/>
      <c r="F56" s="138"/>
      <c r="G56" s="138"/>
      <c r="H56" s="138"/>
      <c r="I56" s="138"/>
      <c r="J56" s="140"/>
      <c r="K56" s="219"/>
      <c r="L56" s="220"/>
      <c r="M56" s="219"/>
    </row>
    <row r="57" spans="1:13" ht="16.5" customHeight="1">
      <c r="A57" s="153" t="s">
        <v>47</v>
      </c>
      <c r="B57" s="153" t="s">
        <v>48</v>
      </c>
      <c r="C57" s="154" t="s">
        <v>49</v>
      </c>
      <c r="D57" s="155">
        <v>5.77</v>
      </c>
      <c r="E57" s="156">
        <v>30</v>
      </c>
      <c r="F57" s="155">
        <f>D57*E57%+D57</f>
        <v>7.5009999999999994</v>
      </c>
      <c r="G57" s="155">
        <v>7.70142</v>
      </c>
      <c r="H57" s="155">
        <v>8.011519999999999</v>
      </c>
      <c r="I57" s="155">
        <v>33.972029</v>
      </c>
      <c r="J57" s="155">
        <v>238.79747600000002</v>
      </c>
      <c r="K57" s="219"/>
      <c r="L57" s="220"/>
      <c r="M57" s="219"/>
    </row>
    <row r="58" spans="1:13" ht="16.5" customHeight="1">
      <c r="A58" s="116" t="s">
        <v>50</v>
      </c>
      <c r="B58" s="116" t="s">
        <v>171</v>
      </c>
      <c r="C58" s="117" t="s">
        <v>52</v>
      </c>
      <c r="D58" s="118">
        <v>0.68</v>
      </c>
      <c r="E58" s="119">
        <v>30</v>
      </c>
      <c r="F58" s="118">
        <f>D58*E58%+D58</f>
        <v>0.8840000000000001</v>
      </c>
      <c r="G58" s="118">
        <v>0.188</v>
      </c>
      <c r="H58" s="118">
        <v>0.044879999999999996</v>
      </c>
      <c r="I58" s="118">
        <v>13.670020000000001</v>
      </c>
      <c r="J58" s="118">
        <v>55.836000000000006</v>
      </c>
      <c r="K58" s="219"/>
      <c r="L58" s="220"/>
      <c r="M58" s="219"/>
    </row>
    <row r="59" spans="1:13" ht="16.5" customHeight="1">
      <c r="A59" s="116"/>
      <c r="B59" s="116" t="s">
        <v>204</v>
      </c>
      <c r="C59" s="117">
        <v>30</v>
      </c>
      <c r="D59" s="118">
        <v>7.13</v>
      </c>
      <c r="E59" s="119">
        <v>30</v>
      </c>
      <c r="F59" s="118">
        <f>D59*E59%+D59</f>
        <v>9.269</v>
      </c>
      <c r="G59" s="117">
        <v>7.95</v>
      </c>
      <c r="H59" s="118">
        <v>7</v>
      </c>
      <c r="I59" s="118">
        <v>0</v>
      </c>
      <c r="J59" s="117">
        <v>94.77</v>
      </c>
      <c r="K59" s="219"/>
      <c r="L59" s="220"/>
      <c r="M59" s="219"/>
    </row>
    <row r="60" spans="1:13" ht="16.5" customHeight="1">
      <c r="A60" s="116"/>
      <c r="B60" s="116" t="s">
        <v>53</v>
      </c>
      <c r="C60" s="119">
        <v>30</v>
      </c>
      <c r="D60" s="118">
        <v>0.81</v>
      </c>
      <c r="E60" s="119">
        <v>30</v>
      </c>
      <c r="F60" s="118">
        <f>D60*E60%+D60</f>
        <v>1.053</v>
      </c>
      <c r="G60" s="118">
        <v>2.2278000000000002</v>
      </c>
      <c r="H60" s="118">
        <v>0.2112</v>
      </c>
      <c r="I60" s="118">
        <v>13.3224</v>
      </c>
      <c r="J60" s="118">
        <v>64.1016</v>
      </c>
      <c r="K60" s="219"/>
      <c r="L60" s="220"/>
      <c r="M60" s="219"/>
    </row>
    <row r="61" spans="1:13" ht="16.5" customHeight="1">
      <c r="A61" s="116"/>
      <c r="B61" s="116" t="s">
        <v>181</v>
      </c>
      <c r="C61" s="119">
        <v>224</v>
      </c>
      <c r="D61" s="118">
        <v>17.92</v>
      </c>
      <c r="E61" s="119">
        <v>30</v>
      </c>
      <c r="F61" s="118">
        <f>D61*E61%+D61</f>
        <v>23.296000000000003</v>
      </c>
      <c r="G61" s="118">
        <v>0.84</v>
      </c>
      <c r="H61" s="118">
        <v>0.59</v>
      </c>
      <c r="I61" s="118">
        <v>21</v>
      </c>
      <c r="J61" s="118">
        <v>92.67</v>
      </c>
      <c r="K61" s="219"/>
      <c r="L61" s="220"/>
      <c r="M61" s="219"/>
    </row>
    <row r="62" spans="1:13" ht="16.5" customHeight="1" thickBot="1">
      <c r="A62" s="123"/>
      <c r="B62" s="123" t="s">
        <v>226</v>
      </c>
      <c r="C62" s="123"/>
      <c r="D62" s="157">
        <f>SUM(D57:D61)</f>
        <v>32.31</v>
      </c>
      <c r="E62" s="157"/>
      <c r="F62" s="157">
        <f>SUM(F57:F61)</f>
        <v>42.003</v>
      </c>
      <c r="G62" s="157">
        <f>SUM(G57:G61)</f>
        <v>18.90722</v>
      </c>
      <c r="H62" s="157">
        <f>SUM(H57:H61)</f>
        <v>15.857599999999998</v>
      </c>
      <c r="I62" s="157">
        <f>SUM(I57:I61)</f>
        <v>81.964449</v>
      </c>
      <c r="J62" s="157">
        <f>SUM(J57:J61)</f>
        <v>546.175076</v>
      </c>
      <c r="K62" s="221">
        <f>J62*M62/L63</f>
        <v>23.24149259574468</v>
      </c>
      <c r="L62" s="220"/>
      <c r="M62" s="219">
        <v>100</v>
      </c>
    </row>
    <row r="63" spans="1:13" ht="16.5" customHeight="1" thickBot="1">
      <c r="A63" s="135"/>
      <c r="B63" s="136" t="s">
        <v>33</v>
      </c>
      <c r="C63" s="137"/>
      <c r="D63" s="138">
        <f>SUM(D57:D61)</f>
        <v>32.31</v>
      </c>
      <c r="E63" s="139"/>
      <c r="F63" s="138"/>
      <c r="G63" s="138"/>
      <c r="H63" s="138"/>
      <c r="I63" s="138"/>
      <c r="J63" s="140"/>
      <c r="K63" s="219"/>
      <c r="L63" s="220">
        <v>2350</v>
      </c>
      <c r="M63" s="219"/>
    </row>
    <row r="64" spans="1:13" ht="16.5" customHeight="1">
      <c r="A64" s="153" t="s">
        <v>54</v>
      </c>
      <c r="B64" s="153" t="s">
        <v>55</v>
      </c>
      <c r="C64" s="156">
        <v>100</v>
      </c>
      <c r="D64" s="155">
        <v>4.72</v>
      </c>
      <c r="E64" s="156">
        <v>30</v>
      </c>
      <c r="F64" s="155">
        <f aca="true" t="shared" si="0" ref="F64:F70">D64*E64%+D64</f>
        <v>6.135999999999999</v>
      </c>
      <c r="G64" s="155">
        <v>1.4</v>
      </c>
      <c r="H64" s="155">
        <v>10.1</v>
      </c>
      <c r="I64" s="155">
        <v>6.8</v>
      </c>
      <c r="J64" s="155">
        <v>124</v>
      </c>
      <c r="K64" s="219"/>
      <c r="L64" s="220"/>
      <c r="M64" s="219"/>
    </row>
    <row r="65" spans="1:13" ht="16.5" customHeight="1">
      <c r="A65" s="116" t="s">
        <v>56</v>
      </c>
      <c r="B65" s="116" t="s">
        <v>57</v>
      </c>
      <c r="C65" s="117" t="s">
        <v>36</v>
      </c>
      <c r="D65" s="118">
        <v>14.67</v>
      </c>
      <c r="E65" s="119">
        <v>30</v>
      </c>
      <c r="F65" s="118">
        <f t="shared" si="0"/>
        <v>19.070999999999998</v>
      </c>
      <c r="G65" s="118">
        <v>6.29</v>
      </c>
      <c r="H65" s="118">
        <v>8.32</v>
      </c>
      <c r="I65" s="118">
        <v>9.18</v>
      </c>
      <c r="J65" s="118">
        <v>161.08</v>
      </c>
      <c r="K65" s="219"/>
      <c r="L65" s="220"/>
      <c r="M65" s="219"/>
    </row>
    <row r="66" spans="1:13" ht="16.5" customHeight="1">
      <c r="A66" s="116" t="s">
        <v>58</v>
      </c>
      <c r="B66" s="116" t="s">
        <v>205</v>
      </c>
      <c r="C66" s="117" t="s">
        <v>26</v>
      </c>
      <c r="D66" s="118">
        <v>8.74</v>
      </c>
      <c r="E66" s="119">
        <v>30</v>
      </c>
      <c r="F66" s="118">
        <f t="shared" si="0"/>
        <v>11.362</v>
      </c>
      <c r="G66" s="118">
        <v>9.75</v>
      </c>
      <c r="H66" s="118">
        <v>5.8</v>
      </c>
      <c r="I66" s="118">
        <v>15.2</v>
      </c>
      <c r="J66" s="118">
        <v>196</v>
      </c>
      <c r="K66" s="219"/>
      <c r="L66" s="220"/>
      <c r="M66" s="219"/>
    </row>
    <row r="67" spans="1:13" ht="16.5" customHeight="1">
      <c r="A67" s="116" t="s">
        <v>60</v>
      </c>
      <c r="B67" s="116" t="s">
        <v>61</v>
      </c>
      <c r="C67" s="117">
        <v>150</v>
      </c>
      <c r="D67" s="118">
        <v>2.47</v>
      </c>
      <c r="E67" s="119">
        <v>30</v>
      </c>
      <c r="F67" s="118">
        <f t="shared" si="0"/>
        <v>3.2110000000000003</v>
      </c>
      <c r="G67" s="118">
        <v>3.75</v>
      </c>
      <c r="H67" s="118">
        <v>6.15</v>
      </c>
      <c r="I67" s="118">
        <v>38.55</v>
      </c>
      <c r="J67" s="118">
        <v>228</v>
      </c>
      <c r="K67" s="219"/>
      <c r="L67" s="220"/>
      <c r="M67" s="219"/>
    </row>
    <row r="68" spans="1:13" ht="16.5" customHeight="1">
      <c r="A68" s="116"/>
      <c r="B68" s="116" t="s">
        <v>62</v>
      </c>
      <c r="C68" s="158" t="s">
        <v>40</v>
      </c>
      <c r="D68" s="118">
        <v>1.45</v>
      </c>
      <c r="E68" s="119">
        <v>30</v>
      </c>
      <c r="F68" s="118">
        <f t="shared" si="0"/>
        <v>1.885</v>
      </c>
      <c r="G68" s="118">
        <v>3.4075</v>
      </c>
      <c r="H68" s="118">
        <v>0.44</v>
      </c>
      <c r="I68" s="118">
        <v>19.11</v>
      </c>
      <c r="J68" s="118">
        <v>94.02999999999999</v>
      </c>
      <c r="K68" s="219"/>
      <c r="L68" s="220"/>
      <c r="M68" s="219"/>
    </row>
    <row r="69" spans="1:13" ht="16.5" customHeight="1">
      <c r="A69" s="109" t="s">
        <v>207</v>
      </c>
      <c r="B69" s="109" t="s">
        <v>83</v>
      </c>
      <c r="C69" s="115">
        <v>200</v>
      </c>
      <c r="D69" s="111">
        <v>5.04</v>
      </c>
      <c r="E69" s="110">
        <v>30</v>
      </c>
      <c r="F69" s="106">
        <f t="shared" si="0"/>
        <v>6.552</v>
      </c>
      <c r="G69" s="111">
        <v>2.5</v>
      </c>
      <c r="H69" s="111">
        <v>3.6</v>
      </c>
      <c r="I69" s="111">
        <v>28.7</v>
      </c>
      <c r="J69" s="111">
        <v>152</v>
      </c>
      <c r="K69" s="219"/>
      <c r="L69" s="220"/>
      <c r="M69" s="219"/>
    </row>
    <row r="70" spans="1:13" ht="16.5" customHeight="1" thickBot="1">
      <c r="A70" s="160"/>
      <c r="B70" s="160" t="s">
        <v>157</v>
      </c>
      <c r="C70" s="161">
        <v>188</v>
      </c>
      <c r="D70" s="162">
        <v>15.04</v>
      </c>
      <c r="E70" s="163">
        <v>30</v>
      </c>
      <c r="F70" s="162">
        <f t="shared" si="0"/>
        <v>19.552</v>
      </c>
      <c r="G70" s="162">
        <v>1.2</v>
      </c>
      <c r="H70" s="162">
        <v>0.32</v>
      </c>
      <c r="I70" s="162">
        <v>10.5</v>
      </c>
      <c r="J70" s="162">
        <v>39.04</v>
      </c>
      <c r="K70" s="219"/>
      <c r="L70" s="220"/>
      <c r="M70" s="219"/>
    </row>
    <row r="71" spans="1:13" ht="15.75" customHeight="1" thickBot="1">
      <c r="A71" s="31"/>
      <c r="B71" s="27" t="s">
        <v>226</v>
      </c>
      <c r="C71" s="32"/>
      <c r="D71" s="24">
        <f>SUM(D64:D70)</f>
        <v>52.13</v>
      </c>
      <c r="E71" s="24"/>
      <c r="F71" s="24">
        <f>SUM(F64:F70)</f>
        <v>67.76899999999999</v>
      </c>
      <c r="G71" s="24">
        <f>SUM(G64:G70)</f>
        <v>28.297499999999996</v>
      </c>
      <c r="H71" s="24">
        <f>SUM(H64:H70)</f>
        <v>34.730000000000004</v>
      </c>
      <c r="I71" s="24">
        <f>SUM(I64:I70)</f>
        <v>128.04</v>
      </c>
      <c r="J71" s="24">
        <f>SUM(J64:J70)</f>
        <v>994.15</v>
      </c>
      <c r="K71" s="221">
        <f>J71*M71/L63</f>
        <v>42.304255319148936</v>
      </c>
      <c r="M71" s="6">
        <v>100</v>
      </c>
    </row>
    <row r="72" spans="1:13" ht="16.5" customHeight="1" thickBot="1">
      <c r="A72" s="26"/>
      <c r="B72" s="26" t="s">
        <v>235</v>
      </c>
      <c r="C72" s="27"/>
      <c r="D72" s="33">
        <f>D71+D62</f>
        <v>84.44</v>
      </c>
      <c r="E72" s="33"/>
      <c r="F72" s="33">
        <f>F71+F62</f>
        <v>109.77199999999999</v>
      </c>
      <c r="G72" s="33">
        <f>G71+G62</f>
        <v>47.204719999999995</v>
      </c>
      <c r="H72" s="33">
        <f>H71+H62</f>
        <v>50.5876</v>
      </c>
      <c r="I72" s="33">
        <f>I71+I62</f>
        <v>210.004449</v>
      </c>
      <c r="J72" s="33">
        <f>J71+J62</f>
        <v>1540.325076</v>
      </c>
      <c r="K72" s="219"/>
      <c r="L72" s="220"/>
      <c r="M72" s="219"/>
    </row>
    <row r="73" spans="11:13" ht="16.5" customHeight="1">
      <c r="K73" s="219"/>
      <c r="L73" s="220"/>
      <c r="M73" s="219"/>
    </row>
    <row r="74" spans="2:13" ht="16.5" customHeight="1">
      <c r="B74" s="10"/>
      <c r="C74" s="7"/>
      <c r="D74" s="7"/>
      <c r="E74" s="8"/>
      <c r="F74" s="9"/>
      <c r="G74" s="7"/>
      <c r="H74" s="7"/>
      <c r="I74" s="7"/>
      <c r="J74" s="13"/>
      <c r="K74" s="219"/>
      <c r="L74" s="220"/>
      <c r="M74" s="219"/>
    </row>
    <row r="75" spans="2:13" ht="16.5" customHeight="1">
      <c r="B75" s="10"/>
      <c r="C75" s="7"/>
      <c r="D75" s="7"/>
      <c r="E75" s="8"/>
      <c r="F75" s="9"/>
      <c r="G75" s="7"/>
      <c r="H75" s="7"/>
      <c r="I75" s="7"/>
      <c r="J75" s="13"/>
      <c r="K75" s="219"/>
      <c r="L75" s="220"/>
      <c r="M75" s="219"/>
    </row>
    <row r="76" spans="2:13" ht="16.5" customHeight="1">
      <c r="B76" s="10"/>
      <c r="C76" s="7"/>
      <c r="D76" s="7"/>
      <c r="E76" s="8"/>
      <c r="F76" s="9"/>
      <c r="G76" s="7"/>
      <c r="H76" s="7"/>
      <c r="I76" s="7"/>
      <c r="J76" s="13"/>
      <c r="K76" s="219"/>
      <c r="L76" s="220"/>
      <c r="M76" s="219"/>
    </row>
    <row r="77" spans="2:13" ht="16.5" customHeight="1">
      <c r="B77" s="10"/>
      <c r="C77" s="7"/>
      <c r="D77" s="7"/>
      <c r="E77" s="8"/>
      <c r="F77" s="9"/>
      <c r="G77" s="7"/>
      <c r="H77" s="7"/>
      <c r="I77" s="7"/>
      <c r="J77" s="13"/>
      <c r="K77" s="219"/>
      <c r="L77" s="220"/>
      <c r="M77" s="219"/>
    </row>
    <row r="78" spans="2:13" ht="16.5" customHeight="1">
      <c r="B78" s="10"/>
      <c r="C78" s="7"/>
      <c r="D78" s="7"/>
      <c r="E78" s="8"/>
      <c r="F78" s="9"/>
      <c r="G78" s="7"/>
      <c r="H78" s="7"/>
      <c r="I78" s="7"/>
      <c r="J78" s="13"/>
      <c r="K78" s="219"/>
      <c r="L78" s="220"/>
      <c r="M78" s="219"/>
    </row>
    <row r="79" spans="2:13" ht="16.5" customHeight="1">
      <c r="B79" s="10"/>
      <c r="C79" s="7"/>
      <c r="D79" s="7"/>
      <c r="E79" s="8"/>
      <c r="F79" s="9"/>
      <c r="G79" s="7"/>
      <c r="H79" s="7"/>
      <c r="I79" s="7"/>
      <c r="J79" s="13"/>
      <c r="K79" s="219"/>
      <c r="L79" s="220"/>
      <c r="M79" s="219"/>
    </row>
    <row r="80" spans="2:13" ht="16.5" customHeight="1">
      <c r="B80" s="10"/>
      <c r="C80" s="7"/>
      <c r="D80" s="7"/>
      <c r="E80" s="8"/>
      <c r="F80" s="9"/>
      <c r="G80" s="7"/>
      <c r="H80" s="7"/>
      <c r="I80" s="7"/>
      <c r="J80" s="13"/>
      <c r="K80" s="219"/>
      <c r="L80" s="220"/>
      <c r="M80" s="219"/>
    </row>
    <row r="81" spans="2:13" ht="16.5" customHeight="1">
      <c r="B81" s="10"/>
      <c r="C81" s="7"/>
      <c r="D81" s="7"/>
      <c r="E81" s="8"/>
      <c r="F81" s="9"/>
      <c r="G81" s="7"/>
      <c r="H81" s="7"/>
      <c r="I81" s="7"/>
      <c r="J81" s="13"/>
      <c r="K81" s="219"/>
      <c r="L81" s="220"/>
      <c r="M81" s="219"/>
    </row>
    <row r="82" spans="2:13" ht="16.5" customHeight="1">
      <c r="B82" s="10"/>
      <c r="C82" s="7"/>
      <c r="D82" s="7"/>
      <c r="E82" s="8"/>
      <c r="F82" s="9"/>
      <c r="G82" s="7"/>
      <c r="H82" s="7"/>
      <c r="I82" s="7"/>
      <c r="J82" s="13"/>
      <c r="K82" s="219"/>
      <c r="L82" s="220"/>
      <c r="M82" s="219"/>
    </row>
    <row r="83" spans="2:13" ht="16.5" customHeight="1">
      <c r="B83" s="10"/>
      <c r="C83" s="7"/>
      <c r="D83" s="7"/>
      <c r="E83" s="8"/>
      <c r="F83" s="9"/>
      <c r="G83" s="7"/>
      <c r="H83" s="7"/>
      <c r="I83" s="7"/>
      <c r="J83" s="13"/>
      <c r="K83" s="219"/>
      <c r="L83" s="220"/>
      <c r="M83" s="219"/>
    </row>
    <row r="84" spans="2:13" ht="16.5" customHeight="1">
      <c r="B84" s="10"/>
      <c r="C84" s="7"/>
      <c r="D84" s="7"/>
      <c r="E84" s="8"/>
      <c r="F84" s="9"/>
      <c r="G84" s="7"/>
      <c r="H84" s="7"/>
      <c r="I84" s="7"/>
      <c r="J84" s="13"/>
      <c r="K84" s="219"/>
      <c r="L84" s="220"/>
      <c r="M84" s="219"/>
    </row>
    <row r="85" spans="2:13" ht="16.5" customHeight="1">
      <c r="B85" s="16" t="s">
        <v>63</v>
      </c>
      <c r="C85" s="7"/>
      <c r="D85" s="7"/>
      <c r="E85" s="8"/>
      <c r="F85" s="9"/>
      <c r="G85" s="7"/>
      <c r="H85" s="7"/>
      <c r="I85" s="7"/>
      <c r="J85" s="13"/>
      <c r="K85" s="219"/>
      <c r="L85" s="220"/>
      <c r="M85" s="219"/>
    </row>
    <row r="86" spans="2:13" ht="16.5" customHeight="1">
      <c r="B86" s="16" t="s">
        <v>64</v>
      </c>
      <c r="C86" s="7"/>
      <c r="D86" s="7"/>
      <c r="E86" s="8"/>
      <c r="F86" s="9"/>
      <c r="G86" s="7"/>
      <c r="H86" s="7"/>
      <c r="I86" s="7"/>
      <c r="J86" s="13"/>
      <c r="K86" s="219"/>
      <c r="L86" s="220"/>
      <c r="M86" s="219"/>
    </row>
    <row r="87" spans="2:13" ht="16.5" customHeight="1">
      <c r="B87" s="16" t="s">
        <v>211</v>
      </c>
      <c r="C87" s="41"/>
      <c r="D87" s="41"/>
      <c r="E87" s="42"/>
      <c r="F87" s="40"/>
      <c r="G87" s="43"/>
      <c r="H87" s="43"/>
      <c r="I87" s="43"/>
      <c r="J87" s="41"/>
      <c r="K87" s="219"/>
      <c r="L87" s="220"/>
      <c r="M87" s="219"/>
    </row>
    <row r="88" spans="2:13" ht="16.5" customHeight="1">
      <c r="B88" s="19"/>
      <c r="K88" s="219"/>
      <c r="L88" s="220"/>
      <c r="M88" s="219"/>
    </row>
    <row r="89" spans="2:13" ht="16.5" customHeight="1">
      <c r="B89" s="20"/>
      <c r="K89" s="219"/>
      <c r="L89" s="220"/>
      <c r="M89" s="219"/>
    </row>
    <row r="90" spans="2:13" ht="16.5" customHeight="1">
      <c r="B90" s="20"/>
      <c r="K90" s="219"/>
      <c r="L90" s="220"/>
      <c r="M90" s="219"/>
    </row>
    <row r="91" spans="2:13" ht="16.5" customHeight="1" thickBot="1">
      <c r="B91" s="20"/>
      <c r="K91" s="219"/>
      <c r="L91" s="220"/>
      <c r="M91" s="219"/>
    </row>
    <row r="92" spans="1:13" ht="16.5" customHeight="1" thickBot="1">
      <c r="A92" s="484"/>
      <c r="B92" s="484" t="s">
        <v>11</v>
      </c>
      <c r="C92" s="21" t="s">
        <v>12</v>
      </c>
      <c r="D92" s="489" t="s">
        <v>13</v>
      </c>
      <c r="E92" s="491" t="s">
        <v>14</v>
      </c>
      <c r="F92" s="489" t="s">
        <v>200</v>
      </c>
      <c r="G92" s="493" t="s">
        <v>15</v>
      </c>
      <c r="H92" s="494"/>
      <c r="I92" s="495"/>
      <c r="J92" s="21" t="s">
        <v>16</v>
      </c>
      <c r="K92" s="219"/>
      <c r="L92" s="220"/>
      <c r="M92" s="219"/>
    </row>
    <row r="93" spans="1:13" ht="28.5" customHeight="1" thickBot="1">
      <c r="A93" s="485"/>
      <c r="B93" s="485"/>
      <c r="C93" s="23" t="s">
        <v>17</v>
      </c>
      <c r="D93" s="490"/>
      <c r="E93" s="492"/>
      <c r="F93" s="490"/>
      <c r="G93" s="23" t="s">
        <v>18</v>
      </c>
      <c r="H93" s="23" t="s">
        <v>19</v>
      </c>
      <c r="I93" s="23" t="s">
        <v>20</v>
      </c>
      <c r="J93" s="23" t="s">
        <v>21</v>
      </c>
      <c r="K93" s="219"/>
      <c r="L93" s="220"/>
      <c r="M93" s="219"/>
    </row>
    <row r="94" spans="1:13" ht="16.5" customHeight="1" thickBot="1">
      <c r="A94" s="135"/>
      <c r="B94" s="136" t="s">
        <v>22</v>
      </c>
      <c r="C94" s="137"/>
      <c r="D94" s="138"/>
      <c r="E94" s="139"/>
      <c r="F94" s="138"/>
      <c r="G94" s="138"/>
      <c r="H94" s="138"/>
      <c r="I94" s="138"/>
      <c r="J94" s="140"/>
      <c r="K94" s="219"/>
      <c r="L94" s="220"/>
      <c r="M94" s="219"/>
    </row>
    <row r="95" spans="1:13" ht="16.5" customHeight="1">
      <c r="A95" s="153" t="s">
        <v>65</v>
      </c>
      <c r="B95" s="153" t="s">
        <v>66</v>
      </c>
      <c r="C95" s="154" t="s">
        <v>67</v>
      </c>
      <c r="D95" s="155">
        <v>34.94</v>
      </c>
      <c r="E95" s="156">
        <v>30</v>
      </c>
      <c r="F95" s="168">
        <f>D95*E95%+D95</f>
        <v>45.422</v>
      </c>
      <c r="G95" s="155">
        <v>17.757070000000002</v>
      </c>
      <c r="H95" s="155">
        <v>12.47598</v>
      </c>
      <c r="I95" s="155">
        <v>25.680655</v>
      </c>
      <c r="J95" s="155">
        <v>286.03472</v>
      </c>
      <c r="K95" s="219"/>
      <c r="L95" s="220"/>
      <c r="M95" s="219"/>
    </row>
    <row r="96" spans="1:13" ht="16.5" customHeight="1">
      <c r="A96" s="109" t="s">
        <v>203</v>
      </c>
      <c r="B96" s="109" t="s">
        <v>32</v>
      </c>
      <c r="C96" s="112">
        <v>200</v>
      </c>
      <c r="D96" s="111">
        <v>6.08</v>
      </c>
      <c r="E96" s="110">
        <v>30</v>
      </c>
      <c r="F96" s="106">
        <f>D96*E96%+D96</f>
        <v>7.904</v>
      </c>
      <c r="G96" s="111">
        <v>4.85792</v>
      </c>
      <c r="H96" s="111">
        <v>4.84</v>
      </c>
      <c r="I96" s="111">
        <v>25.93136</v>
      </c>
      <c r="J96" s="111">
        <v>166.71712000000002</v>
      </c>
      <c r="K96" s="219"/>
      <c r="L96" s="220"/>
      <c r="M96" s="219"/>
    </row>
    <row r="97" spans="1:13" ht="16.5" customHeight="1">
      <c r="A97" s="116"/>
      <c r="B97" s="116" t="s">
        <v>201</v>
      </c>
      <c r="C97" s="117" t="s">
        <v>202</v>
      </c>
      <c r="D97" s="111">
        <v>4.55</v>
      </c>
      <c r="E97" s="110">
        <v>30</v>
      </c>
      <c r="F97" s="106">
        <f>D97*E97%+D97</f>
        <v>5.915</v>
      </c>
      <c r="G97" s="111">
        <v>4.78</v>
      </c>
      <c r="H97" s="111">
        <v>4.05</v>
      </c>
      <c r="I97" s="111">
        <v>0.25</v>
      </c>
      <c r="J97" s="111">
        <v>56.55</v>
      </c>
      <c r="K97" s="219"/>
      <c r="L97" s="220"/>
      <c r="M97" s="219"/>
    </row>
    <row r="98" spans="1:13" ht="16.5" customHeight="1">
      <c r="A98" s="116"/>
      <c r="B98" s="116" t="s">
        <v>53</v>
      </c>
      <c r="C98" s="119">
        <v>30</v>
      </c>
      <c r="D98" s="118">
        <v>0.81</v>
      </c>
      <c r="E98" s="119">
        <v>30</v>
      </c>
      <c r="F98" s="118">
        <f>D98*E98%+D98</f>
        <v>1.053</v>
      </c>
      <c r="G98" s="118">
        <v>2.2278000000000002</v>
      </c>
      <c r="H98" s="118">
        <v>0.2112</v>
      </c>
      <c r="I98" s="118">
        <v>13.3224</v>
      </c>
      <c r="J98" s="118">
        <v>64.1016</v>
      </c>
      <c r="K98" s="219"/>
      <c r="L98" s="220"/>
      <c r="M98" s="219"/>
    </row>
    <row r="99" spans="1:13" ht="16.5" customHeight="1" thickBot="1">
      <c r="A99" s="123"/>
      <c r="B99" s="123" t="s">
        <v>226</v>
      </c>
      <c r="C99" s="123"/>
      <c r="D99" s="157">
        <f>SUM(D95:D98)</f>
        <v>46.379999999999995</v>
      </c>
      <c r="E99" s="157"/>
      <c r="F99" s="157">
        <f>SUM(F95:F98)</f>
        <v>60.29399999999999</v>
      </c>
      <c r="G99" s="157">
        <f>SUM(G95:G98)</f>
        <v>29.622790000000002</v>
      </c>
      <c r="H99" s="157">
        <f>SUM(H95:H98)</f>
        <v>21.577180000000002</v>
      </c>
      <c r="I99" s="157">
        <f>SUM(I95:I98)</f>
        <v>65.184415</v>
      </c>
      <c r="J99" s="157">
        <f>SUM(J95:J98)</f>
        <v>573.40344</v>
      </c>
      <c r="K99" s="221">
        <f>J99*M99/L100</f>
        <v>24.400146382978726</v>
      </c>
      <c r="L99" s="220"/>
      <c r="M99" s="219">
        <v>100</v>
      </c>
    </row>
    <row r="100" spans="1:13" ht="16.5" customHeight="1" thickBot="1">
      <c r="A100" s="135"/>
      <c r="B100" s="136" t="s">
        <v>33</v>
      </c>
      <c r="C100" s="137"/>
      <c r="D100" s="138"/>
      <c r="E100" s="139"/>
      <c r="F100" s="138"/>
      <c r="G100" s="138"/>
      <c r="H100" s="138"/>
      <c r="I100" s="138"/>
      <c r="J100" s="140"/>
      <c r="K100" s="219"/>
      <c r="L100" s="220">
        <v>2350</v>
      </c>
      <c r="M100" s="219"/>
    </row>
    <row r="101" spans="1:13" ht="16.5" customHeight="1">
      <c r="A101" s="153"/>
      <c r="B101" s="170" t="s">
        <v>294</v>
      </c>
      <c r="C101" s="185">
        <v>25</v>
      </c>
      <c r="D101" s="168">
        <v>2.43</v>
      </c>
      <c r="E101" s="171">
        <v>30</v>
      </c>
      <c r="F101" s="155">
        <f aca="true" t="shared" si="1" ref="F101:F107">D101*E101%+D101</f>
        <v>3.1590000000000003</v>
      </c>
      <c r="G101" s="155">
        <v>0.26</v>
      </c>
      <c r="H101" s="155">
        <v>0.04</v>
      </c>
      <c r="I101" s="155">
        <v>1.05</v>
      </c>
      <c r="J101" s="155">
        <v>5.62</v>
      </c>
      <c r="K101" s="219"/>
      <c r="L101" s="220"/>
      <c r="M101" s="219"/>
    </row>
    <row r="102" spans="1:13" ht="16.5" customHeight="1">
      <c r="A102" s="116"/>
      <c r="B102" s="116" t="s">
        <v>288</v>
      </c>
      <c r="C102" s="117" t="s">
        <v>36</v>
      </c>
      <c r="D102" s="118">
        <v>5.5</v>
      </c>
      <c r="E102" s="119">
        <v>30</v>
      </c>
      <c r="F102" s="118">
        <f t="shared" si="1"/>
        <v>7.15</v>
      </c>
      <c r="G102" s="118">
        <v>5.32</v>
      </c>
      <c r="H102" s="118">
        <v>5.32</v>
      </c>
      <c r="I102" s="118">
        <v>27.85</v>
      </c>
      <c r="J102" s="118">
        <v>184</v>
      </c>
      <c r="K102" s="219"/>
      <c r="L102" s="220"/>
      <c r="M102" s="219"/>
    </row>
    <row r="103" spans="1:13" ht="16.5" customHeight="1">
      <c r="A103" s="116" t="s">
        <v>210</v>
      </c>
      <c r="B103" s="116" t="s">
        <v>206</v>
      </c>
      <c r="C103" s="117" t="s">
        <v>169</v>
      </c>
      <c r="D103" s="118">
        <v>19.29</v>
      </c>
      <c r="E103" s="119">
        <v>30</v>
      </c>
      <c r="F103" s="118">
        <f t="shared" si="1"/>
        <v>25.076999999999998</v>
      </c>
      <c r="G103" s="118">
        <v>5.73</v>
      </c>
      <c r="H103" s="118">
        <v>7.73</v>
      </c>
      <c r="I103" s="118">
        <v>6.75</v>
      </c>
      <c r="J103" s="118">
        <v>143.13</v>
      </c>
      <c r="K103" s="223"/>
      <c r="L103" s="220"/>
      <c r="M103" s="219"/>
    </row>
    <row r="104" spans="1:15" ht="16.5" customHeight="1">
      <c r="A104" s="109"/>
      <c r="B104" s="109" t="s">
        <v>91</v>
      </c>
      <c r="C104" s="169">
        <v>150</v>
      </c>
      <c r="D104" s="106">
        <v>2.72</v>
      </c>
      <c r="E104" s="107">
        <v>30</v>
      </c>
      <c r="F104" s="106">
        <f t="shared" si="1"/>
        <v>3.5360000000000005</v>
      </c>
      <c r="G104" s="106">
        <v>8.4</v>
      </c>
      <c r="H104" s="106">
        <v>10.8</v>
      </c>
      <c r="I104" s="106">
        <v>41.25</v>
      </c>
      <c r="J104" s="106">
        <v>280.5</v>
      </c>
      <c r="K104" s="224"/>
      <c r="L104" s="225"/>
      <c r="M104" s="224"/>
      <c r="N104" s="47"/>
      <c r="O104" s="47"/>
    </row>
    <row r="105" spans="1:13" ht="16.5" customHeight="1">
      <c r="A105" s="116"/>
      <c r="B105" s="116" t="s">
        <v>71</v>
      </c>
      <c r="C105" s="120" t="s">
        <v>40</v>
      </c>
      <c r="D105" s="111">
        <v>2.02</v>
      </c>
      <c r="E105" s="119">
        <v>30</v>
      </c>
      <c r="F105" s="118">
        <f t="shared" si="1"/>
        <v>2.626</v>
      </c>
      <c r="G105" s="111">
        <v>3.2</v>
      </c>
      <c r="H105" s="111">
        <v>0.32</v>
      </c>
      <c r="I105" s="111">
        <v>27.46</v>
      </c>
      <c r="J105" s="111">
        <v>74.3</v>
      </c>
      <c r="K105" s="219"/>
      <c r="L105" s="220"/>
      <c r="M105" s="219"/>
    </row>
    <row r="106" spans="1:13" ht="16.5" customHeight="1">
      <c r="A106" s="116" t="s">
        <v>72</v>
      </c>
      <c r="B106" s="116" t="s">
        <v>73</v>
      </c>
      <c r="C106" s="159">
        <v>200</v>
      </c>
      <c r="D106" s="118">
        <v>3.05</v>
      </c>
      <c r="E106" s="119">
        <v>30</v>
      </c>
      <c r="F106" s="118">
        <f t="shared" si="1"/>
        <v>3.965</v>
      </c>
      <c r="G106" s="118">
        <v>0.64</v>
      </c>
      <c r="H106" s="118">
        <v>0</v>
      </c>
      <c r="I106" s="118">
        <v>24.65</v>
      </c>
      <c r="J106" s="118">
        <v>100.76</v>
      </c>
      <c r="K106" s="219"/>
      <c r="L106" s="220"/>
      <c r="M106" s="219"/>
    </row>
    <row r="107" spans="1:13" ht="16.5" customHeight="1">
      <c r="A107" s="116"/>
      <c r="B107" s="116" t="s">
        <v>289</v>
      </c>
      <c r="C107" s="159">
        <v>100</v>
      </c>
      <c r="D107" s="118">
        <v>11.23</v>
      </c>
      <c r="E107" s="119">
        <v>30</v>
      </c>
      <c r="F107" s="118">
        <f t="shared" si="1"/>
        <v>14.599</v>
      </c>
      <c r="G107" s="118">
        <v>4.1</v>
      </c>
      <c r="H107" s="118">
        <v>3.75</v>
      </c>
      <c r="I107" s="118">
        <v>16.2</v>
      </c>
      <c r="J107" s="118">
        <v>118.5</v>
      </c>
      <c r="K107" s="219"/>
      <c r="L107" s="220"/>
      <c r="M107" s="219"/>
    </row>
    <row r="108" spans="1:13" ht="16.5" customHeight="1" thickBot="1">
      <c r="A108" s="176"/>
      <c r="B108" s="176" t="s">
        <v>43</v>
      </c>
      <c r="C108" s="177"/>
      <c r="D108" s="125">
        <f>SUM(D101:D107)</f>
        <v>46.239999999999995</v>
      </c>
      <c r="E108" s="125"/>
      <c r="F108" s="125">
        <f>SUM(F101:F107)</f>
        <v>60.111999999999995</v>
      </c>
      <c r="G108" s="125">
        <f>SUM(G101:G107)</f>
        <v>27.65</v>
      </c>
      <c r="H108" s="125">
        <f>SUM(H101:H107)</f>
        <v>27.96</v>
      </c>
      <c r="I108" s="125">
        <f>SUM(I101:I107)</f>
        <v>145.21</v>
      </c>
      <c r="J108" s="125">
        <f>SUM(J101:J107)</f>
        <v>906.81</v>
      </c>
      <c r="K108" s="221">
        <f>J108*M99/L100</f>
        <v>38.587659574468084</v>
      </c>
      <c r="L108" s="48" t="s">
        <v>74</v>
      </c>
      <c r="M108" s="219"/>
    </row>
    <row r="109" spans="1:13" ht="16.5" customHeight="1" thickBot="1">
      <c r="A109" s="26"/>
      <c r="B109" s="26" t="s">
        <v>234</v>
      </c>
      <c r="C109" s="27"/>
      <c r="D109" s="33">
        <f>D108+D99</f>
        <v>92.61999999999999</v>
      </c>
      <c r="E109" s="33"/>
      <c r="F109" s="33">
        <f>F108+F99</f>
        <v>120.40599999999998</v>
      </c>
      <c r="G109" s="49">
        <f>G99+G108</f>
        <v>57.27279</v>
      </c>
      <c r="H109" s="49">
        <f>H99+H108</f>
        <v>49.537180000000006</v>
      </c>
      <c r="I109" s="49">
        <f>I99+I108</f>
        <v>210.394415</v>
      </c>
      <c r="J109" s="49">
        <f>J99+J108</f>
        <v>1480.21344</v>
      </c>
      <c r="K109" s="221">
        <f>J109*M99/L100</f>
        <v>62.98780595744682</v>
      </c>
      <c r="L109" s="220"/>
      <c r="M109" s="219"/>
    </row>
    <row r="110" spans="2:13" ht="16.5" customHeight="1">
      <c r="B110" s="10"/>
      <c r="C110" s="7"/>
      <c r="D110" s="7"/>
      <c r="E110" s="8"/>
      <c r="F110" s="9"/>
      <c r="G110" s="34"/>
      <c r="H110" s="35"/>
      <c r="I110" s="35"/>
      <c r="J110" s="13"/>
      <c r="K110" s="219"/>
      <c r="L110" s="220"/>
      <c r="M110" s="219"/>
    </row>
    <row r="111" spans="11:13" ht="16.5" customHeight="1">
      <c r="K111" s="219"/>
      <c r="L111" s="220"/>
      <c r="M111" s="219"/>
    </row>
    <row r="112" spans="11:13" ht="16.5" customHeight="1">
      <c r="K112" s="219"/>
      <c r="L112" s="220"/>
      <c r="M112" s="219"/>
    </row>
    <row r="113" spans="2:13" ht="16.5" customHeight="1">
      <c r="B113" s="10"/>
      <c r="C113" s="7"/>
      <c r="D113" s="7"/>
      <c r="E113" s="8"/>
      <c r="F113" s="9"/>
      <c r="G113" s="7"/>
      <c r="H113" s="7"/>
      <c r="I113" s="7"/>
      <c r="J113" s="13"/>
      <c r="K113" s="219"/>
      <c r="L113" s="220"/>
      <c r="M113" s="219"/>
    </row>
    <row r="114" spans="2:13" ht="16.5" customHeight="1">
      <c r="B114" s="10"/>
      <c r="C114" s="7"/>
      <c r="D114" s="7"/>
      <c r="E114" s="8"/>
      <c r="F114" s="9"/>
      <c r="G114" s="7"/>
      <c r="H114" s="7"/>
      <c r="I114" s="7"/>
      <c r="J114" s="13"/>
      <c r="K114" s="219"/>
      <c r="L114" s="220"/>
      <c r="M114" s="219"/>
    </row>
    <row r="115" spans="2:13" ht="16.5" customHeight="1">
      <c r="B115" s="10"/>
      <c r="C115" s="7"/>
      <c r="D115" s="7"/>
      <c r="E115" s="8"/>
      <c r="F115" s="9"/>
      <c r="G115" s="7"/>
      <c r="H115" s="7"/>
      <c r="I115" s="7"/>
      <c r="J115" s="13"/>
      <c r="K115" s="219"/>
      <c r="L115" s="220"/>
      <c r="M115" s="219"/>
    </row>
    <row r="116" spans="2:13" ht="16.5" customHeight="1">
      <c r="B116" s="10"/>
      <c r="C116" s="7"/>
      <c r="D116" s="7"/>
      <c r="E116" s="8"/>
      <c r="F116" s="9"/>
      <c r="G116" s="7"/>
      <c r="H116" s="7"/>
      <c r="I116" s="7"/>
      <c r="J116" s="13"/>
      <c r="K116" s="219"/>
      <c r="L116" s="220"/>
      <c r="M116" s="219"/>
    </row>
    <row r="117" spans="2:13" ht="16.5" customHeight="1">
      <c r="B117" s="10"/>
      <c r="C117" s="7"/>
      <c r="D117" s="7"/>
      <c r="E117" s="8"/>
      <c r="F117" s="9"/>
      <c r="G117" s="7"/>
      <c r="H117" s="7"/>
      <c r="I117" s="7"/>
      <c r="J117" s="13"/>
      <c r="K117" s="219"/>
      <c r="L117" s="220"/>
      <c r="M117" s="219"/>
    </row>
    <row r="118" spans="2:13" ht="16.5" customHeight="1">
      <c r="B118" s="10"/>
      <c r="C118" s="7"/>
      <c r="D118" s="7"/>
      <c r="E118" s="8"/>
      <c r="F118" s="9"/>
      <c r="G118" s="7"/>
      <c r="H118" s="7"/>
      <c r="I118" s="7"/>
      <c r="J118" s="13"/>
      <c r="K118" s="219"/>
      <c r="L118" s="220"/>
      <c r="M118" s="219"/>
    </row>
    <row r="119" spans="2:13" ht="16.5" customHeight="1">
      <c r="B119" s="10"/>
      <c r="C119" s="7"/>
      <c r="D119" s="7"/>
      <c r="E119" s="8"/>
      <c r="F119" s="9"/>
      <c r="G119" s="7"/>
      <c r="H119" s="7"/>
      <c r="I119" s="7"/>
      <c r="J119" s="13"/>
      <c r="K119" s="219"/>
      <c r="L119" s="220"/>
      <c r="M119" s="219"/>
    </row>
    <row r="120" spans="2:13" ht="16.5" customHeight="1">
      <c r="B120" s="10"/>
      <c r="C120" s="7"/>
      <c r="D120" s="7"/>
      <c r="E120" s="8"/>
      <c r="F120" s="9"/>
      <c r="G120" s="7"/>
      <c r="H120" s="7"/>
      <c r="I120" s="7"/>
      <c r="J120" s="13"/>
      <c r="K120" s="219"/>
      <c r="L120" s="220"/>
      <c r="M120" s="219"/>
    </row>
    <row r="121" spans="2:13" ht="16.5" customHeight="1">
      <c r="B121" s="10"/>
      <c r="C121" s="7"/>
      <c r="D121" s="7"/>
      <c r="E121" s="8"/>
      <c r="F121" s="9"/>
      <c r="G121" s="7"/>
      <c r="H121" s="7"/>
      <c r="I121" s="7"/>
      <c r="J121" s="13"/>
      <c r="K121" s="219"/>
      <c r="L121" s="220"/>
      <c r="M121" s="219"/>
    </row>
    <row r="122" spans="2:13" ht="16.5" customHeight="1">
      <c r="B122" s="10"/>
      <c r="C122" s="7"/>
      <c r="D122" s="7"/>
      <c r="E122" s="8"/>
      <c r="F122" s="9"/>
      <c r="G122" s="7"/>
      <c r="H122" s="7"/>
      <c r="I122" s="7"/>
      <c r="J122" s="13"/>
      <c r="K122" s="219"/>
      <c r="L122" s="220"/>
      <c r="M122" s="219"/>
    </row>
    <row r="123" spans="2:13" ht="16.5" customHeight="1">
      <c r="B123" s="10"/>
      <c r="C123" s="7"/>
      <c r="D123" s="7"/>
      <c r="E123" s="8"/>
      <c r="F123" s="9"/>
      <c r="G123" s="7"/>
      <c r="H123" s="7"/>
      <c r="I123" s="7"/>
      <c r="J123" s="13"/>
      <c r="K123" s="219"/>
      <c r="L123" s="220"/>
      <c r="M123" s="219"/>
    </row>
    <row r="124" spans="2:13" ht="16.5" customHeight="1">
      <c r="B124" s="10"/>
      <c r="C124" s="7"/>
      <c r="D124" s="7"/>
      <c r="E124" s="8"/>
      <c r="F124" s="9"/>
      <c r="G124" s="7"/>
      <c r="H124" s="7"/>
      <c r="I124" s="7"/>
      <c r="J124" s="13"/>
      <c r="K124" s="219"/>
      <c r="L124" s="220"/>
      <c r="M124" s="219"/>
    </row>
    <row r="125" ht="16.5" customHeight="1">
      <c r="B125" s="16" t="s">
        <v>75</v>
      </c>
    </row>
    <row r="126" ht="16.5" customHeight="1">
      <c r="B126" s="16" t="s">
        <v>46</v>
      </c>
    </row>
    <row r="127" ht="16.5" customHeight="1">
      <c r="B127" s="16" t="s">
        <v>211</v>
      </c>
    </row>
    <row r="128" ht="16.5" customHeight="1">
      <c r="B128" s="19"/>
    </row>
    <row r="129" spans="2:13" ht="16.5" customHeight="1">
      <c r="B129" s="19"/>
      <c r="C129" s="19"/>
      <c r="D129" s="19"/>
      <c r="E129" s="50"/>
      <c r="F129" s="51"/>
      <c r="G129" s="19"/>
      <c r="H129" s="19"/>
      <c r="I129" s="19"/>
      <c r="J129" s="19"/>
      <c r="K129" s="19"/>
      <c r="L129" s="19"/>
      <c r="M129" s="19"/>
    </row>
    <row r="130" spans="2:13" ht="16.5" customHeight="1">
      <c r="B130" s="19"/>
      <c r="K130" s="19"/>
      <c r="L130" s="19"/>
      <c r="M130" s="19"/>
    </row>
    <row r="131" ht="16.5" customHeight="1" thickBot="1">
      <c r="B131" s="19"/>
    </row>
    <row r="132" spans="1:10" ht="16.5" customHeight="1" thickBot="1">
      <c r="A132" s="484"/>
      <c r="B132" s="484" t="s">
        <v>11</v>
      </c>
      <c r="C132" s="21" t="s">
        <v>12</v>
      </c>
      <c r="D132" s="489" t="s">
        <v>13</v>
      </c>
      <c r="E132" s="491" t="s">
        <v>14</v>
      </c>
      <c r="F132" s="489" t="s">
        <v>200</v>
      </c>
      <c r="G132" s="493" t="s">
        <v>15</v>
      </c>
      <c r="H132" s="494"/>
      <c r="I132" s="495"/>
      <c r="J132" s="21" t="s">
        <v>16</v>
      </c>
    </row>
    <row r="133" spans="1:10" ht="24.75" customHeight="1" thickBot="1">
      <c r="A133" s="485"/>
      <c r="B133" s="485"/>
      <c r="C133" s="23" t="s">
        <v>17</v>
      </c>
      <c r="D133" s="490"/>
      <c r="E133" s="492"/>
      <c r="F133" s="490"/>
      <c r="G133" s="23" t="s">
        <v>18</v>
      </c>
      <c r="H133" s="23" t="s">
        <v>19</v>
      </c>
      <c r="I133" s="23" t="s">
        <v>20</v>
      </c>
      <c r="J133" s="23" t="s">
        <v>21</v>
      </c>
    </row>
    <row r="134" spans="1:10" ht="16.5" customHeight="1" thickBot="1">
      <c r="A134" s="135"/>
      <c r="B134" s="136" t="s">
        <v>22</v>
      </c>
      <c r="C134" s="137"/>
      <c r="D134" s="138"/>
      <c r="E134" s="139"/>
      <c r="F134" s="138"/>
      <c r="G134" s="138"/>
      <c r="H134" s="138"/>
      <c r="I134" s="138"/>
      <c r="J134" s="140"/>
    </row>
    <row r="135" spans="1:10" ht="16.5" customHeight="1">
      <c r="A135" s="170"/>
      <c r="B135" s="170" t="s">
        <v>76</v>
      </c>
      <c r="C135" s="167">
        <v>25</v>
      </c>
      <c r="D135" s="168">
        <v>3.13</v>
      </c>
      <c r="E135" s="171">
        <v>30</v>
      </c>
      <c r="F135" s="168">
        <f>D135*E135%+D135</f>
        <v>4.069</v>
      </c>
      <c r="G135" s="168">
        <v>1.83</v>
      </c>
      <c r="H135" s="168">
        <v>0.57</v>
      </c>
      <c r="I135" s="168">
        <v>10.33</v>
      </c>
      <c r="J135" s="168">
        <v>53.79</v>
      </c>
    </row>
    <row r="136" spans="1:10" ht="16.5" customHeight="1">
      <c r="A136" s="109" t="s">
        <v>77</v>
      </c>
      <c r="B136" s="109" t="s">
        <v>78</v>
      </c>
      <c r="C136" s="105" t="s">
        <v>26</v>
      </c>
      <c r="D136" s="106">
        <v>14.81</v>
      </c>
      <c r="E136" s="107">
        <v>30</v>
      </c>
      <c r="F136" s="106">
        <f>D136*E136%+D136</f>
        <v>19.253</v>
      </c>
      <c r="G136" s="106">
        <v>12.4</v>
      </c>
      <c r="H136" s="106">
        <v>16.45</v>
      </c>
      <c r="I136" s="106">
        <v>10.76</v>
      </c>
      <c r="J136" s="106">
        <v>120.69</v>
      </c>
    </row>
    <row r="137" spans="1:13" ht="16.5" customHeight="1">
      <c r="A137" s="109" t="s">
        <v>79</v>
      </c>
      <c r="B137" s="109" t="s">
        <v>80</v>
      </c>
      <c r="C137" s="169">
        <v>150</v>
      </c>
      <c r="D137" s="106">
        <v>5.26</v>
      </c>
      <c r="E137" s="107">
        <v>30</v>
      </c>
      <c r="F137" s="106">
        <f>D137*E137%+D137</f>
        <v>6.837999999999999</v>
      </c>
      <c r="G137" s="111">
        <v>3.15</v>
      </c>
      <c r="H137" s="111">
        <v>6.75</v>
      </c>
      <c r="I137" s="111">
        <v>21.9</v>
      </c>
      <c r="J137" s="111">
        <v>163.5</v>
      </c>
      <c r="K137" s="219"/>
      <c r="L137" s="220"/>
      <c r="M137" s="219"/>
    </row>
    <row r="138" spans="1:10" ht="16.5" customHeight="1">
      <c r="A138" s="109"/>
      <c r="B138" s="109" t="s">
        <v>81</v>
      </c>
      <c r="C138" s="110">
        <v>30</v>
      </c>
      <c r="D138" s="111">
        <v>0.93</v>
      </c>
      <c r="E138" s="110">
        <v>30</v>
      </c>
      <c r="F138" s="106">
        <f>D138*E138%+D138</f>
        <v>1.209</v>
      </c>
      <c r="G138" s="111">
        <v>1.33</v>
      </c>
      <c r="H138" s="111">
        <v>0.2</v>
      </c>
      <c r="I138" s="111">
        <v>8.4</v>
      </c>
      <c r="J138" s="111">
        <v>42.8</v>
      </c>
    </row>
    <row r="139" spans="1:10" ht="16.5" customHeight="1">
      <c r="A139" s="109" t="s">
        <v>207</v>
      </c>
      <c r="B139" s="109" t="s">
        <v>83</v>
      </c>
      <c r="C139" s="115">
        <v>200</v>
      </c>
      <c r="D139" s="111">
        <v>5.04</v>
      </c>
      <c r="E139" s="110">
        <v>30</v>
      </c>
      <c r="F139" s="106">
        <f>D139*E139%+D139</f>
        <v>6.552</v>
      </c>
      <c r="G139" s="111">
        <v>2.5</v>
      </c>
      <c r="H139" s="111">
        <v>3.6</v>
      </c>
      <c r="I139" s="111">
        <v>28.7</v>
      </c>
      <c r="J139" s="111">
        <v>152</v>
      </c>
    </row>
    <row r="140" spans="1:13" ht="16.5" customHeight="1" thickBot="1">
      <c r="A140" s="123"/>
      <c r="B140" s="123" t="s">
        <v>226</v>
      </c>
      <c r="C140" s="123"/>
      <c r="D140" s="157">
        <f>SUM(D135:D139)</f>
        <v>29.17</v>
      </c>
      <c r="E140" s="157"/>
      <c r="F140" s="157">
        <f>SUM(F135:F139)</f>
        <v>37.92099999999999</v>
      </c>
      <c r="G140" s="157">
        <f>SUM(G135:G139)</f>
        <v>21.21</v>
      </c>
      <c r="H140" s="157">
        <f>SUM(H135:H139)</f>
        <v>27.57</v>
      </c>
      <c r="I140" s="157">
        <f>SUM(I135:I139)</f>
        <v>80.08999999999999</v>
      </c>
      <c r="J140" s="157">
        <f>SUM(J135:J139)</f>
        <v>532.78</v>
      </c>
      <c r="K140" s="52">
        <f>J140*M140/L141</f>
        <v>22.67148936170213</v>
      </c>
      <c r="M140" s="6">
        <v>100</v>
      </c>
    </row>
    <row r="141" spans="1:12" ht="16.5" customHeight="1" thickBot="1">
      <c r="A141" s="135"/>
      <c r="B141" s="136" t="s">
        <v>84</v>
      </c>
      <c r="C141" s="137"/>
      <c r="D141" s="138"/>
      <c r="E141" s="139"/>
      <c r="F141" s="138"/>
      <c r="G141" s="138"/>
      <c r="H141" s="138"/>
      <c r="I141" s="138"/>
      <c r="J141" s="140"/>
      <c r="K141" s="219"/>
      <c r="L141" s="25">
        <v>2350</v>
      </c>
    </row>
    <row r="142" spans="1:11" ht="16.5" customHeight="1">
      <c r="A142" s="191" t="s">
        <v>172</v>
      </c>
      <c r="B142" s="180" t="s">
        <v>173</v>
      </c>
      <c r="C142" s="171">
        <v>100</v>
      </c>
      <c r="D142" s="168">
        <v>5.84</v>
      </c>
      <c r="E142" s="171">
        <v>30</v>
      </c>
      <c r="F142" s="168">
        <f>D142*E142%+D142</f>
        <v>7.592</v>
      </c>
      <c r="G142" s="168">
        <v>0.61</v>
      </c>
      <c r="H142" s="168">
        <v>0.02</v>
      </c>
      <c r="I142" s="168">
        <v>0.2</v>
      </c>
      <c r="J142" s="168">
        <v>3.46</v>
      </c>
      <c r="K142" s="219"/>
    </row>
    <row r="143" spans="1:11" ht="16.5" customHeight="1">
      <c r="A143" s="109"/>
      <c r="B143" s="109" t="s">
        <v>237</v>
      </c>
      <c r="C143" s="115" t="s">
        <v>36</v>
      </c>
      <c r="D143" s="111">
        <v>10.74</v>
      </c>
      <c r="E143" s="110">
        <v>30</v>
      </c>
      <c r="F143" s="106">
        <f>D143*E143%+D143</f>
        <v>13.962</v>
      </c>
      <c r="G143" s="111">
        <v>2.46</v>
      </c>
      <c r="H143" s="111">
        <v>6.16</v>
      </c>
      <c r="I143" s="111">
        <v>12.76</v>
      </c>
      <c r="J143" s="111">
        <v>117.35</v>
      </c>
      <c r="K143" s="219"/>
    </row>
    <row r="144" spans="1:11" ht="16.5" customHeight="1">
      <c r="A144" s="116" t="s">
        <v>87</v>
      </c>
      <c r="B144" s="116" t="s">
        <v>88</v>
      </c>
      <c r="C144" s="117">
        <v>200</v>
      </c>
      <c r="D144" s="118">
        <v>28.32</v>
      </c>
      <c r="E144" s="119">
        <v>30</v>
      </c>
      <c r="F144" s="106">
        <f>D144*E144%+D144</f>
        <v>36.816</v>
      </c>
      <c r="G144" s="106">
        <v>14.4</v>
      </c>
      <c r="H144" s="106">
        <v>19</v>
      </c>
      <c r="I144" s="106">
        <v>45.4</v>
      </c>
      <c r="J144" s="106">
        <v>418</v>
      </c>
      <c r="K144" s="223"/>
    </row>
    <row r="145" spans="1:13" ht="16.5" customHeight="1">
      <c r="A145" s="109"/>
      <c r="B145" s="109" t="s">
        <v>62</v>
      </c>
      <c r="C145" s="158" t="s">
        <v>40</v>
      </c>
      <c r="D145" s="118">
        <v>1.45</v>
      </c>
      <c r="E145" s="110">
        <v>30</v>
      </c>
      <c r="F145" s="106">
        <f>D145*E145%+D145</f>
        <v>1.885</v>
      </c>
      <c r="G145" s="118">
        <v>2.67</v>
      </c>
      <c r="H145" s="118">
        <v>0.6</v>
      </c>
      <c r="I145" s="118">
        <v>16.8</v>
      </c>
      <c r="J145" s="118">
        <v>85.6</v>
      </c>
      <c r="K145" s="219"/>
      <c r="L145" s="220"/>
      <c r="M145" s="219"/>
    </row>
    <row r="146" spans="1:11" ht="16.5" customHeight="1">
      <c r="A146" s="109" t="s">
        <v>190</v>
      </c>
      <c r="B146" s="109" t="s">
        <v>189</v>
      </c>
      <c r="C146" s="112">
        <v>200</v>
      </c>
      <c r="D146" s="111">
        <v>7.28</v>
      </c>
      <c r="E146" s="107">
        <v>30</v>
      </c>
      <c r="F146" s="106">
        <f>D146*E146%+D146</f>
        <v>9.464</v>
      </c>
      <c r="G146" s="111">
        <v>0.11</v>
      </c>
      <c r="H146" s="111">
        <v>0</v>
      </c>
      <c r="I146" s="111">
        <v>21.07</v>
      </c>
      <c r="J146" s="111">
        <v>84.69</v>
      </c>
      <c r="K146" s="219"/>
    </row>
    <row r="147" spans="1:11" ht="16.5" customHeight="1" thickBot="1">
      <c r="A147" s="176"/>
      <c r="B147" s="123" t="s">
        <v>226</v>
      </c>
      <c r="C147" s="189"/>
      <c r="D147" s="125">
        <f>SUM(D142:D146)</f>
        <v>53.63</v>
      </c>
      <c r="E147" s="125"/>
      <c r="F147" s="125">
        <f>SUM(F142:F146)</f>
        <v>69.71900000000001</v>
      </c>
      <c r="G147" s="125">
        <f>SUM(G142:G146)</f>
        <v>20.25</v>
      </c>
      <c r="H147" s="125">
        <f>SUM(H142:H146)</f>
        <v>25.78</v>
      </c>
      <c r="I147" s="125">
        <f>SUM(I142:I146)</f>
        <v>96.22999999999999</v>
      </c>
      <c r="J147" s="125">
        <f>SUM(J142:J146)</f>
        <v>709.0999999999999</v>
      </c>
      <c r="K147" s="52">
        <f>J147*M140/L141</f>
        <v>30.174468085106376</v>
      </c>
    </row>
    <row r="148" spans="1:12" ht="16.5" customHeight="1" thickBot="1">
      <c r="A148" s="26"/>
      <c r="B148" s="26" t="s">
        <v>44</v>
      </c>
      <c r="C148" s="27"/>
      <c r="D148" s="33">
        <f>D140+D147</f>
        <v>82.80000000000001</v>
      </c>
      <c r="E148" s="33"/>
      <c r="F148" s="33">
        <f>F140+F147</f>
        <v>107.64</v>
      </c>
      <c r="G148" s="33">
        <f>G140+G147</f>
        <v>41.46</v>
      </c>
      <c r="H148" s="33">
        <f>H140+H147</f>
        <v>53.35</v>
      </c>
      <c r="I148" s="33">
        <f>I140+I147</f>
        <v>176.32</v>
      </c>
      <c r="J148" s="33">
        <f>J140+J147</f>
        <v>1241.8799999999999</v>
      </c>
      <c r="K148" s="54">
        <f>J148*M140/L141</f>
        <v>52.845957446808505</v>
      </c>
      <c r="L148" s="55"/>
    </row>
    <row r="149" spans="2:12" ht="16.5" customHeight="1">
      <c r="B149" s="56"/>
      <c r="C149" s="37"/>
      <c r="D149" s="40"/>
      <c r="E149" s="42"/>
      <c r="F149" s="40"/>
      <c r="G149" s="34"/>
      <c r="H149" s="35"/>
      <c r="I149" s="35"/>
      <c r="J149" s="57"/>
      <c r="L149" s="6"/>
    </row>
    <row r="150" spans="2:12" ht="16.5" customHeight="1">
      <c r="B150" s="20"/>
      <c r="C150" s="37"/>
      <c r="D150" s="37"/>
      <c r="E150" s="37"/>
      <c r="F150" s="38"/>
      <c r="G150" s="39"/>
      <c r="H150" s="58"/>
      <c r="I150" s="58"/>
      <c r="J150" s="40"/>
      <c r="L150" s="6"/>
    </row>
    <row r="151" spans="3:12" ht="16.5" customHeight="1">
      <c r="C151" s="37"/>
      <c r="D151" s="37"/>
      <c r="E151" s="37"/>
      <c r="F151" s="38"/>
      <c r="G151" s="39"/>
      <c r="H151" s="39"/>
      <c r="I151" s="39"/>
      <c r="J151" s="40"/>
      <c r="L151" s="6"/>
    </row>
    <row r="155" spans="4:12" ht="16.5" customHeight="1">
      <c r="D155" s="4"/>
      <c r="E155" s="59"/>
      <c r="F155" s="60"/>
      <c r="L155" s="6"/>
    </row>
    <row r="156" spans="4:12" ht="16.5" customHeight="1">
      <c r="D156" s="4"/>
      <c r="E156" s="59"/>
      <c r="F156" s="60"/>
      <c r="L156" s="6"/>
    </row>
    <row r="157" spans="4:12" ht="16.5" customHeight="1">
      <c r="D157" s="4"/>
      <c r="E157" s="59"/>
      <c r="F157" s="60"/>
      <c r="L157" s="6"/>
    </row>
    <row r="158" spans="4:12" ht="16.5" customHeight="1">
      <c r="D158" s="4"/>
      <c r="E158" s="59"/>
      <c r="F158" s="60"/>
      <c r="L158" s="6"/>
    </row>
    <row r="159" spans="4:12" ht="16.5" customHeight="1">
      <c r="D159" s="4"/>
      <c r="E159" s="59"/>
      <c r="F159" s="60"/>
      <c r="L159" s="6"/>
    </row>
    <row r="160" spans="4:12" ht="16.5" customHeight="1">
      <c r="D160" s="4"/>
      <c r="E160" s="59"/>
      <c r="F160" s="60"/>
      <c r="L160" s="6"/>
    </row>
    <row r="161" spans="4:12" ht="16.5" customHeight="1">
      <c r="D161" s="4"/>
      <c r="E161" s="59"/>
      <c r="F161" s="60"/>
      <c r="L161" s="6"/>
    </row>
    <row r="162" spans="4:12" ht="16.5" customHeight="1">
      <c r="D162" s="4"/>
      <c r="E162" s="59"/>
      <c r="F162" s="60"/>
      <c r="L162" s="6"/>
    </row>
    <row r="163" spans="4:12" ht="16.5" customHeight="1">
      <c r="D163" s="4"/>
      <c r="E163" s="59"/>
      <c r="F163" s="60"/>
      <c r="L163" s="6"/>
    </row>
    <row r="165" spans="2:12" ht="16.5" customHeight="1">
      <c r="B165" s="16" t="s">
        <v>89</v>
      </c>
      <c r="C165" s="41"/>
      <c r="D165" s="40"/>
      <c r="E165" s="42"/>
      <c r="F165" s="40"/>
      <c r="G165" s="43"/>
      <c r="H165" s="43"/>
      <c r="I165" s="43"/>
      <c r="J165" s="41"/>
      <c r="L165" s="6"/>
    </row>
    <row r="166" spans="2:10" ht="16.5" customHeight="1">
      <c r="B166" s="16" t="s">
        <v>46</v>
      </c>
      <c r="C166" s="41"/>
      <c r="D166" s="40"/>
      <c r="E166" s="42"/>
      <c r="F166" s="40"/>
      <c r="G166" s="43"/>
      <c r="H166" s="43"/>
      <c r="I166" s="43"/>
      <c r="J166" s="41"/>
    </row>
    <row r="167" spans="2:10" ht="16.5" customHeight="1">
      <c r="B167" s="16" t="s">
        <v>211</v>
      </c>
      <c r="C167" s="41"/>
      <c r="D167" s="40"/>
      <c r="E167" s="42"/>
      <c r="F167" s="40"/>
      <c r="G167" s="43"/>
      <c r="H167" s="43"/>
      <c r="I167" s="43"/>
      <c r="J167" s="41"/>
    </row>
    <row r="168" spans="2:4" ht="16.5" customHeight="1">
      <c r="B168" s="19"/>
      <c r="D168" s="17"/>
    </row>
    <row r="169" spans="2:4" ht="16.5" customHeight="1">
      <c r="B169" s="20"/>
      <c r="D169" s="17"/>
    </row>
    <row r="170" spans="2:4" ht="16.5" customHeight="1">
      <c r="B170" s="20"/>
      <c r="D170" s="17"/>
    </row>
    <row r="171" spans="2:4" ht="16.5" customHeight="1" thickBot="1">
      <c r="B171" s="20"/>
      <c r="D171" s="17"/>
    </row>
    <row r="172" spans="1:10" ht="16.5" customHeight="1" thickBot="1">
      <c r="A172" s="484"/>
      <c r="B172" s="484" t="s">
        <v>11</v>
      </c>
      <c r="C172" s="21" t="s">
        <v>12</v>
      </c>
      <c r="D172" s="489" t="s">
        <v>13</v>
      </c>
      <c r="E172" s="491" t="s">
        <v>14</v>
      </c>
      <c r="F172" s="489" t="s">
        <v>200</v>
      </c>
      <c r="G172" s="61" t="s">
        <v>15</v>
      </c>
      <c r="H172" s="62"/>
      <c r="I172" s="63"/>
      <c r="J172" s="21" t="s">
        <v>16</v>
      </c>
    </row>
    <row r="173" spans="1:10" ht="15.75" thickBot="1">
      <c r="A173" s="485"/>
      <c r="B173" s="485"/>
      <c r="C173" s="23" t="s">
        <v>17</v>
      </c>
      <c r="D173" s="490"/>
      <c r="E173" s="492"/>
      <c r="F173" s="490"/>
      <c r="G173" s="23" t="s">
        <v>18</v>
      </c>
      <c r="H173" s="23" t="s">
        <v>19</v>
      </c>
      <c r="I173" s="23" t="s">
        <v>20</v>
      </c>
      <c r="J173" s="23" t="s">
        <v>21</v>
      </c>
    </row>
    <row r="174" spans="1:10" ht="16.5" customHeight="1" thickBot="1">
      <c r="A174" s="135"/>
      <c r="B174" s="136" t="s">
        <v>22</v>
      </c>
      <c r="C174" s="137"/>
      <c r="D174" s="138"/>
      <c r="E174" s="139"/>
      <c r="F174" s="138"/>
      <c r="G174" s="138"/>
      <c r="H174" s="138"/>
      <c r="I174" s="138"/>
      <c r="J174" s="140"/>
    </row>
    <row r="175" spans="1:11" ht="16.5" customHeight="1">
      <c r="A175" s="153"/>
      <c r="B175" s="153" t="s">
        <v>23</v>
      </c>
      <c r="C175" s="154">
        <v>25</v>
      </c>
      <c r="D175" s="155">
        <v>2.3</v>
      </c>
      <c r="E175" s="156">
        <v>30</v>
      </c>
      <c r="F175" s="155">
        <f>D175*E175%+D175</f>
        <v>2.9899999999999998</v>
      </c>
      <c r="G175" s="154">
        <v>0.61</v>
      </c>
      <c r="H175" s="154">
        <v>0.02</v>
      </c>
      <c r="I175" s="154">
        <v>0.2</v>
      </c>
      <c r="J175" s="155">
        <v>3.46</v>
      </c>
      <c r="K175" s="6" t="s">
        <v>209</v>
      </c>
    </row>
    <row r="176" spans="1:10" ht="16.5" customHeight="1">
      <c r="A176" s="116" t="s">
        <v>193</v>
      </c>
      <c r="B176" s="116" t="s">
        <v>194</v>
      </c>
      <c r="C176" s="117" t="s">
        <v>26</v>
      </c>
      <c r="D176" s="118">
        <v>23.9</v>
      </c>
      <c r="E176" s="119">
        <v>30</v>
      </c>
      <c r="F176" s="118">
        <f>D176*E176%+D176</f>
        <v>31.069999999999997</v>
      </c>
      <c r="G176" s="118">
        <v>12.72</v>
      </c>
      <c r="H176" s="118">
        <v>11.52</v>
      </c>
      <c r="I176" s="118">
        <v>12.8</v>
      </c>
      <c r="J176" s="118">
        <v>208.8</v>
      </c>
    </row>
    <row r="177" spans="1:10" ht="16.5" customHeight="1">
      <c r="A177" s="116" t="s">
        <v>90</v>
      </c>
      <c r="B177" s="116" t="s">
        <v>208</v>
      </c>
      <c r="C177" s="117">
        <v>150</v>
      </c>
      <c r="D177" s="118">
        <v>2.8</v>
      </c>
      <c r="E177" s="119">
        <v>30</v>
      </c>
      <c r="F177" s="118">
        <f>D177*E177%+D177</f>
        <v>3.6399999999999997</v>
      </c>
      <c r="G177" s="117">
        <v>8.4</v>
      </c>
      <c r="H177" s="117">
        <v>10.8</v>
      </c>
      <c r="I177" s="117">
        <v>41.25</v>
      </c>
      <c r="J177" s="117">
        <v>280.5</v>
      </c>
    </row>
    <row r="178" spans="1:10" ht="16.5" customHeight="1">
      <c r="A178" s="116"/>
      <c r="B178" s="116" t="s">
        <v>53</v>
      </c>
      <c r="C178" s="119">
        <v>30</v>
      </c>
      <c r="D178" s="118">
        <v>0.81</v>
      </c>
      <c r="E178" s="119">
        <v>30</v>
      </c>
      <c r="F178" s="118">
        <f>D178*E178%+D178</f>
        <v>1.053</v>
      </c>
      <c r="G178" s="118">
        <v>2.2278000000000002</v>
      </c>
      <c r="H178" s="118">
        <v>0.2112</v>
      </c>
      <c r="I178" s="118">
        <v>13.3224</v>
      </c>
      <c r="J178" s="118">
        <v>64.1016</v>
      </c>
    </row>
    <row r="179" spans="1:10" ht="16.5" customHeight="1">
      <c r="A179" s="116" t="s">
        <v>50</v>
      </c>
      <c r="B179" s="116" t="s">
        <v>281</v>
      </c>
      <c r="C179" s="117" t="s">
        <v>282</v>
      </c>
      <c r="D179" s="118">
        <v>0.75</v>
      </c>
      <c r="E179" s="119">
        <v>30</v>
      </c>
      <c r="F179" s="118">
        <f>D179*E179%+D179</f>
        <v>0.975</v>
      </c>
      <c r="G179" s="118">
        <v>0.188</v>
      </c>
      <c r="H179" s="118">
        <v>0.044879999999999996</v>
      </c>
      <c r="I179" s="118">
        <v>13.670020000000001</v>
      </c>
      <c r="J179" s="118">
        <v>55.836000000000006</v>
      </c>
    </row>
    <row r="180" spans="1:11" ht="16.5" customHeight="1" thickBot="1">
      <c r="A180" s="173"/>
      <c r="B180" s="123" t="s">
        <v>226</v>
      </c>
      <c r="C180" s="174"/>
      <c r="D180" s="157">
        <f>SUM(D175:D179)</f>
        <v>30.56</v>
      </c>
      <c r="E180" s="157"/>
      <c r="F180" s="157">
        <f>SUM(F175:F179)</f>
        <v>39.727999999999994</v>
      </c>
      <c r="G180" s="157">
        <f>SUM(G175:G179)</f>
        <v>24.145799999999998</v>
      </c>
      <c r="H180" s="157">
        <f>SUM(H175:H179)</f>
        <v>22.59608</v>
      </c>
      <c r="I180" s="157">
        <f>SUM(I175:I179)</f>
        <v>81.24242000000001</v>
      </c>
      <c r="J180" s="157">
        <f>SUM(J175:J179)</f>
        <v>612.6976</v>
      </c>
      <c r="K180" s="52">
        <f>J180*100/2350</f>
        <v>26.07223829787234</v>
      </c>
    </row>
    <row r="181" spans="1:13" ht="16.5" customHeight="1" thickBot="1">
      <c r="A181" s="135"/>
      <c r="B181" s="136" t="s">
        <v>33</v>
      </c>
      <c r="C181" s="137"/>
      <c r="D181" s="138"/>
      <c r="E181" s="139"/>
      <c r="F181" s="138"/>
      <c r="G181" s="138"/>
      <c r="H181" s="138"/>
      <c r="I181" s="138"/>
      <c r="J181" s="140"/>
      <c r="K181" s="52"/>
      <c r="L181" s="25">
        <v>2350</v>
      </c>
      <c r="M181" s="6">
        <v>100</v>
      </c>
    </row>
    <row r="182" spans="1:11" ht="16.5" customHeight="1">
      <c r="A182" s="153"/>
      <c r="B182" s="153" t="s">
        <v>296</v>
      </c>
      <c r="C182" s="154">
        <v>100</v>
      </c>
      <c r="D182" s="155">
        <v>18.53</v>
      </c>
      <c r="E182" s="156">
        <v>30</v>
      </c>
      <c r="F182" s="168">
        <f aca="true" t="shared" si="2" ref="F182:F187">D182*E182%+D182</f>
        <v>24.089000000000002</v>
      </c>
      <c r="G182" s="168">
        <v>3.04</v>
      </c>
      <c r="H182" s="168">
        <v>11.38</v>
      </c>
      <c r="I182" s="168">
        <v>10.76</v>
      </c>
      <c r="J182" s="168">
        <v>117</v>
      </c>
      <c r="K182" s="52"/>
    </row>
    <row r="183" spans="1:24" s="25" customFormat="1" ht="16.5" customHeight="1">
      <c r="A183" s="116" t="s">
        <v>68</v>
      </c>
      <c r="B183" s="116" t="s">
        <v>69</v>
      </c>
      <c r="C183" s="117" t="s">
        <v>70</v>
      </c>
      <c r="D183" s="118">
        <v>8.39</v>
      </c>
      <c r="E183" s="119">
        <v>30</v>
      </c>
      <c r="F183" s="118">
        <f t="shared" si="2"/>
        <v>10.907</v>
      </c>
      <c r="G183" s="118">
        <v>9.86</v>
      </c>
      <c r="H183" s="118">
        <v>5.8</v>
      </c>
      <c r="I183" s="118">
        <v>35.1</v>
      </c>
      <c r="J183" s="118">
        <v>208</v>
      </c>
      <c r="K183" s="219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s="25" customFormat="1" ht="16.5" customHeight="1">
      <c r="A184" s="175" t="s">
        <v>187</v>
      </c>
      <c r="B184" s="109" t="s">
        <v>186</v>
      </c>
      <c r="C184" s="105" t="s">
        <v>26</v>
      </c>
      <c r="D184" s="106">
        <v>8.21</v>
      </c>
      <c r="E184" s="107">
        <v>30</v>
      </c>
      <c r="F184" s="106">
        <f t="shared" si="2"/>
        <v>10.673000000000002</v>
      </c>
      <c r="G184" s="106">
        <v>11.68</v>
      </c>
      <c r="H184" s="106">
        <v>10.62</v>
      </c>
      <c r="I184" s="106">
        <v>15.9</v>
      </c>
      <c r="J184" s="106">
        <v>145.28</v>
      </c>
      <c r="K184" s="219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s="25" customFormat="1" ht="16.5" customHeight="1">
      <c r="A185" s="116" t="s">
        <v>183</v>
      </c>
      <c r="B185" s="116" t="s">
        <v>182</v>
      </c>
      <c r="C185" s="159">
        <v>150</v>
      </c>
      <c r="D185" s="118">
        <v>5.85</v>
      </c>
      <c r="E185" s="119">
        <v>30</v>
      </c>
      <c r="F185" s="118">
        <f t="shared" si="2"/>
        <v>7.6049999999999995</v>
      </c>
      <c r="G185" s="118">
        <v>7.8</v>
      </c>
      <c r="H185" s="118">
        <v>4.64</v>
      </c>
      <c r="I185" s="118">
        <v>12.16</v>
      </c>
      <c r="J185" s="118">
        <v>156.8</v>
      </c>
      <c r="K185" s="223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s="25" customFormat="1" ht="16.5" customHeight="1">
      <c r="A186" s="109"/>
      <c r="B186" s="109" t="s">
        <v>71</v>
      </c>
      <c r="C186" s="120" t="s">
        <v>40</v>
      </c>
      <c r="D186" s="111">
        <v>2.02</v>
      </c>
      <c r="E186" s="110">
        <v>30</v>
      </c>
      <c r="F186" s="106">
        <f t="shared" si="2"/>
        <v>2.626</v>
      </c>
      <c r="G186" s="118">
        <v>3.2</v>
      </c>
      <c r="H186" s="118">
        <v>0.32</v>
      </c>
      <c r="I186" s="118">
        <v>27.46</v>
      </c>
      <c r="J186" s="118">
        <v>74.3</v>
      </c>
      <c r="K186" s="219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s="25" customFormat="1" ht="16.5" customHeight="1">
      <c r="A187" s="109" t="s">
        <v>93</v>
      </c>
      <c r="B187" s="109" t="s">
        <v>94</v>
      </c>
      <c r="C187" s="112">
        <v>200</v>
      </c>
      <c r="D187" s="106">
        <v>5</v>
      </c>
      <c r="E187" s="110">
        <v>30</v>
      </c>
      <c r="F187" s="106">
        <f t="shared" si="2"/>
        <v>6.5</v>
      </c>
      <c r="G187" s="111">
        <v>0.33</v>
      </c>
      <c r="H187" s="111">
        <v>0</v>
      </c>
      <c r="I187" s="111">
        <v>22.66</v>
      </c>
      <c r="J187" s="111">
        <v>91.98</v>
      </c>
      <c r="K187" s="219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s="25" customFormat="1" ht="16.5" customHeight="1" thickBot="1">
      <c r="A188" s="176"/>
      <c r="B188" s="123" t="s">
        <v>226</v>
      </c>
      <c r="C188" s="177"/>
      <c r="D188" s="125">
        <f>SUM(D182:D187)</f>
        <v>48.00000000000001</v>
      </c>
      <c r="E188" s="125"/>
      <c r="F188" s="125">
        <f>SUM(F182:F187)</f>
        <v>62.4</v>
      </c>
      <c r="G188" s="125">
        <f>SUM(G182:G187)</f>
        <v>35.91</v>
      </c>
      <c r="H188" s="125">
        <f>SUM(H182:H187)</f>
        <v>32.76</v>
      </c>
      <c r="I188" s="125">
        <f>SUM(I182:I187)</f>
        <v>124.03999999999999</v>
      </c>
      <c r="J188" s="125">
        <f>SUM(J182:J187)</f>
        <v>793.3599999999999</v>
      </c>
      <c r="K188" s="52">
        <f>J188*100/2350</f>
        <v>33.75999999999999</v>
      </c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1:24" s="25" customFormat="1" ht="16.5" customHeight="1" thickBot="1">
      <c r="A189" s="64"/>
      <c r="B189" s="64" t="s">
        <v>95</v>
      </c>
      <c r="C189" s="30"/>
      <c r="D189" s="33">
        <f>D188+D180</f>
        <v>78.56</v>
      </c>
      <c r="E189" s="33"/>
      <c r="F189" s="33">
        <f>F188+F180</f>
        <v>102.12799999999999</v>
      </c>
      <c r="G189" s="33">
        <f>G180+G188</f>
        <v>60.05579999999999</v>
      </c>
      <c r="H189" s="33">
        <f>H180+H188</f>
        <v>55.35608</v>
      </c>
      <c r="I189" s="33">
        <f>I180+I188</f>
        <v>205.28242</v>
      </c>
      <c r="J189" s="28">
        <f>J180+J188</f>
        <v>1406.0575999999999</v>
      </c>
      <c r="K189" s="52">
        <f>K180+K188</f>
        <v>59.83223829787233</v>
      </c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2:24" s="25" customFormat="1" ht="16.5" customHeight="1">
      <c r="B190" s="65"/>
      <c r="C190" s="66"/>
      <c r="D190" s="17"/>
      <c r="E190" s="18"/>
      <c r="F190" s="17"/>
      <c r="G190" s="34"/>
      <c r="H190" s="35"/>
      <c r="I190" s="35"/>
      <c r="J190" s="17"/>
      <c r="K190" s="54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2:24" s="25" customFormat="1" ht="16.5" customHeight="1">
      <c r="B191" s="65"/>
      <c r="C191" s="66"/>
      <c r="D191" s="17"/>
      <c r="E191" s="18"/>
      <c r="F191" s="17"/>
      <c r="G191" s="34"/>
      <c r="H191" s="35"/>
      <c r="I191" s="35"/>
      <c r="J191" s="17"/>
      <c r="K191" s="54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2:24" s="25" customFormat="1" ht="16.5" customHeight="1">
      <c r="B192" s="65"/>
      <c r="C192" s="66"/>
      <c r="D192" s="17"/>
      <c r="E192" s="18"/>
      <c r="F192" s="17"/>
      <c r="G192" s="34"/>
      <c r="H192" s="35"/>
      <c r="I192" s="35"/>
      <c r="J192" s="17"/>
      <c r="K192" s="54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2:24" s="25" customFormat="1" ht="16.5" customHeight="1">
      <c r="B193" s="65"/>
      <c r="C193" s="66"/>
      <c r="D193" s="17"/>
      <c r="E193" s="18"/>
      <c r="F193" s="17"/>
      <c r="G193" s="34"/>
      <c r="H193" s="35"/>
      <c r="I193" s="35"/>
      <c r="J193" s="17"/>
      <c r="K193" s="54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2:24" s="25" customFormat="1" ht="16.5" customHeight="1">
      <c r="B194" s="65"/>
      <c r="C194" s="66"/>
      <c r="D194" s="17"/>
      <c r="E194" s="18"/>
      <c r="F194" s="17"/>
      <c r="G194" s="34"/>
      <c r="H194" s="35"/>
      <c r="I194" s="35"/>
      <c r="J194" s="17"/>
      <c r="K194" s="54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2:24" s="25" customFormat="1" ht="16.5" customHeight="1">
      <c r="B195" s="65"/>
      <c r="C195" s="66"/>
      <c r="D195" s="17"/>
      <c r="E195" s="18"/>
      <c r="F195" s="17"/>
      <c r="G195" s="34"/>
      <c r="H195" s="35"/>
      <c r="I195" s="35"/>
      <c r="J195" s="17"/>
      <c r="K195" s="54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2:24" s="25" customFormat="1" ht="16.5" customHeight="1">
      <c r="B196" s="65"/>
      <c r="C196" s="66"/>
      <c r="D196" s="17"/>
      <c r="E196" s="18"/>
      <c r="F196" s="17"/>
      <c r="G196" s="34"/>
      <c r="H196" s="35"/>
      <c r="I196" s="35"/>
      <c r="J196" s="17"/>
      <c r="K196" s="54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2:24" s="25" customFormat="1" ht="16.5" customHeight="1">
      <c r="B197" s="65"/>
      <c r="C197" s="66"/>
      <c r="D197" s="17"/>
      <c r="E197" s="18"/>
      <c r="F197" s="17"/>
      <c r="G197" s="34"/>
      <c r="H197" s="35"/>
      <c r="I197" s="35"/>
      <c r="J197" s="17"/>
      <c r="K197" s="54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2:24" s="25" customFormat="1" ht="16.5" customHeight="1">
      <c r="B198" s="65"/>
      <c r="C198" s="66"/>
      <c r="D198" s="17"/>
      <c r="E198" s="18"/>
      <c r="F198" s="17"/>
      <c r="G198" s="34"/>
      <c r="H198" s="35"/>
      <c r="I198" s="35"/>
      <c r="J198" s="17"/>
      <c r="K198" s="54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2:24" s="25" customFormat="1" ht="16.5" customHeight="1">
      <c r="B199" s="65"/>
      <c r="C199" s="66"/>
      <c r="D199" s="17"/>
      <c r="E199" s="18"/>
      <c r="F199" s="17"/>
      <c r="G199" s="34"/>
      <c r="H199" s="35"/>
      <c r="I199" s="35"/>
      <c r="J199" s="17"/>
      <c r="K199" s="54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2:24" s="25" customFormat="1" ht="16.5" customHeight="1">
      <c r="B200" s="65"/>
      <c r="C200" s="66"/>
      <c r="D200" s="17"/>
      <c r="E200" s="18"/>
      <c r="F200" s="17"/>
      <c r="G200" s="34"/>
      <c r="H200" s="35"/>
      <c r="I200" s="35"/>
      <c r="J200" s="17"/>
      <c r="K200" s="54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2:24" s="25" customFormat="1" ht="16.5" customHeight="1">
      <c r="B201" s="65"/>
      <c r="C201" s="66"/>
      <c r="D201" s="17"/>
      <c r="E201" s="18"/>
      <c r="F201" s="17"/>
      <c r="G201" s="34"/>
      <c r="H201" s="35"/>
      <c r="I201" s="35"/>
      <c r="J201" s="17"/>
      <c r="K201" s="54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2:24" s="25" customFormat="1" ht="16.5" customHeight="1">
      <c r="B202" s="65"/>
      <c r="C202" s="66"/>
      <c r="D202" s="17"/>
      <c r="E202" s="18"/>
      <c r="F202" s="17"/>
      <c r="G202" s="34"/>
      <c r="H202" s="35"/>
      <c r="I202" s="35"/>
      <c r="J202" s="17"/>
      <c r="K202" s="54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2:24" s="25" customFormat="1" ht="16.5" customHeight="1">
      <c r="B203" s="65"/>
      <c r="C203" s="66"/>
      <c r="D203" s="17"/>
      <c r="E203" s="18"/>
      <c r="F203" s="17"/>
      <c r="G203" s="34"/>
      <c r="H203" s="35"/>
      <c r="I203" s="35"/>
      <c r="J203" s="17"/>
      <c r="K203" s="54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2:24" s="25" customFormat="1" ht="16.5" customHeight="1">
      <c r="B204" s="65"/>
      <c r="C204" s="66"/>
      <c r="D204" s="17"/>
      <c r="E204" s="18"/>
      <c r="F204" s="17"/>
      <c r="G204" s="34"/>
      <c r="H204" s="35"/>
      <c r="I204" s="35"/>
      <c r="J204" s="17"/>
      <c r="K204" s="54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1:24" s="25" customFormat="1" ht="16.5" customHeight="1">
      <c r="A205" s="6"/>
      <c r="B205" s="69" t="s">
        <v>96</v>
      </c>
      <c r="C205" s="6"/>
      <c r="D205" s="70"/>
      <c r="E205" s="71"/>
      <c r="F205" s="17"/>
      <c r="G205" s="17"/>
      <c r="H205" s="17"/>
      <c r="I205" s="17"/>
      <c r="J205" s="17"/>
      <c r="K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2:10" ht="16.5" customHeight="1">
      <c r="B206" s="69" t="s">
        <v>97</v>
      </c>
      <c r="C206" s="41"/>
      <c r="D206" s="40"/>
      <c r="E206" s="42"/>
      <c r="F206" s="40"/>
      <c r="G206" s="38"/>
      <c r="H206" s="38"/>
      <c r="I206" s="38"/>
      <c r="J206" s="40"/>
    </row>
    <row r="207" spans="2:10" ht="16.5" customHeight="1">
      <c r="B207" s="16" t="s">
        <v>211</v>
      </c>
      <c r="C207" s="41"/>
      <c r="D207" s="40"/>
      <c r="E207" s="42"/>
      <c r="F207" s="40"/>
      <c r="G207" s="38"/>
      <c r="H207" s="38"/>
      <c r="I207" s="38"/>
      <c r="J207" s="40"/>
    </row>
    <row r="208" spans="1:24" s="25" customFormat="1" ht="16.5" customHeight="1">
      <c r="A208" s="6"/>
      <c r="B208" s="19"/>
      <c r="C208" s="6"/>
      <c r="D208" s="17"/>
      <c r="E208" s="18"/>
      <c r="F208" s="17"/>
      <c r="G208" s="17"/>
      <c r="H208" s="17"/>
      <c r="I208" s="17"/>
      <c r="J208" s="17"/>
      <c r="K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24" s="25" customFormat="1" ht="16.5" customHeight="1">
      <c r="A209" s="6"/>
      <c r="B209" s="20"/>
      <c r="C209" s="6"/>
      <c r="D209" s="17"/>
      <c r="E209" s="18"/>
      <c r="F209" s="17"/>
      <c r="G209" s="17"/>
      <c r="H209" s="17"/>
      <c r="I209" s="17"/>
      <c r="J209" s="17"/>
      <c r="K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2:24" s="25" customFormat="1" ht="16.5" customHeight="1">
      <c r="B210" s="20"/>
      <c r="C210" s="6"/>
      <c r="D210" s="17"/>
      <c r="E210" s="18"/>
      <c r="F210" s="17"/>
      <c r="G210" s="17"/>
      <c r="H210" s="17"/>
      <c r="I210" s="17"/>
      <c r="J210" s="17"/>
      <c r="K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2:24" s="25" customFormat="1" ht="16.5" customHeight="1" thickBot="1">
      <c r="B211" s="20"/>
      <c r="C211" s="6"/>
      <c r="D211" s="17"/>
      <c r="E211" s="18"/>
      <c r="F211" s="17"/>
      <c r="G211" s="17"/>
      <c r="H211" s="17"/>
      <c r="I211" s="17"/>
      <c r="J211" s="17"/>
      <c r="K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1:10" ht="16.5" customHeight="1" thickBot="1">
      <c r="A212" s="484"/>
      <c r="B212" s="484" t="s">
        <v>11</v>
      </c>
      <c r="C212" s="21" t="s">
        <v>12</v>
      </c>
      <c r="D212" s="489" t="s">
        <v>13</v>
      </c>
      <c r="E212" s="491" t="s">
        <v>14</v>
      </c>
      <c r="F212" s="489" t="s">
        <v>200</v>
      </c>
      <c r="G212" s="486" t="s">
        <v>15</v>
      </c>
      <c r="H212" s="487"/>
      <c r="I212" s="488"/>
      <c r="J212" s="22" t="s">
        <v>16</v>
      </c>
    </row>
    <row r="213" spans="1:10" ht="16.5" customHeight="1" thickBot="1">
      <c r="A213" s="485"/>
      <c r="B213" s="485"/>
      <c r="C213" s="23" t="s">
        <v>17</v>
      </c>
      <c r="D213" s="490"/>
      <c r="E213" s="492"/>
      <c r="F213" s="490"/>
      <c r="G213" s="24" t="s">
        <v>18</v>
      </c>
      <c r="H213" s="24" t="s">
        <v>19</v>
      </c>
      <c r="I213" s="24" t="s">
        <v>20</v>
      </c>
      <c r="J213" s="24" t="s">
        <v>21</v>
      </c>
    </row>
    <row r="214" spans="1:10" ht="16.5" customHeight="1" thickBot="1">
      <c r="A214" s="135"/>
      <c r="B214" s="136" t="s">
        <v>22</v>
      </c>
      <c r="C214" s="137"/>
      <c r="D214" s="138"/>
      <c r="E214" s="139"/>
      <c r="F214" s="138"/>
      <c r="G214" s="138"/>
      <c r="H214" s="138"/>
      <c r="I214" s="138"/>
      <c r="J214" s="140"/>
    </row>
    <row r="215" spans="1:10" ht="30.75" customHeight="1">
      <c r="A215" s="214" t="s">
        <v>301</v>
      </c>
      <c r="B215" s="213" t="s">
        <v>300</v>
      </c>
      <c r="C215" s="185">
        <v>100</v>
      </c>
      <c r="D215" s="168">
        <v>2.43</v>
      </c>
      <c r="E215" s="171">
        <v>30</v>
      </c>
      <c r="F215" s="155">
        <f aca="true" t="shared" si="3" ref="F215:F220">D215*E215%+D215</f>
        <v>3.1590000000000003</v>
      </c>
      <c r="G215" s="155">
        <v>0.26</v>
      </c>
      <c r="H215" s="155">
        <v>0.04</v>
      </c>
      <c r="I215" s="155">
        <v>1.05</v>
      </c>
      <c r="J215" s="155">
        <v>5.62</v>
      </c>
    </row>
    <row r="216" spans="1:10" ht="16.5" customHeight="1">
      <c r="A216" s="109"/>
      <c r="B216" s="109" t="s">
        <v>201</v>
      </c>
      <c r="C216" s="110" t="s">
        <v>222</v>
      </c>
      <c r="D216" s="111">
        <v>4.55</v>
      </c>
      <c r="E216" s="110">
        <v>30</v>
      </c>
      <c r="F216" s="118">
        <f t="shared" si="3"/>
        <v>5.915</v>
      </c>
      <c r="G216" s="117">
        <v>4.78</v>
      </c>
      <c r="H216" s="117">
        <v>4.05</v>
      </c>
      <c r="I216" s="117">
        <v>0.25</v>
      </c>
      <c r="J216" s="117">
        <v>56.55</v>
      </c>
    </row>
    <row r="217" spans="1:10" ht="16.5" customHeight="1">
      <c r="A217" s="109"/>
      <c r="B217" s="109" t="s">
        <v>221</v>
      </c>
      <c r="C217" s="110">
        <v>200</v>
      </c>
      <c r="D217" s="111">
        <v>9.48</v>
      </c>
      <c r="E217" s="110">
        <v>30</v>
      </c>
      <c r="F217" s="118">
        <f t="shared" si="3"/>
        <v>12.324</v>
      </c>
      <c r="G217" s="111">
        <v>13.883799999999999</v>
      </c>
      <c r="H217" s="111">
        <v>15.953520000000001</v>
      </c>
      <c r="I217" s="111">
        <v>36.258859</v>
      </c>
      <c r="J217" s="111">
        <v>344.152316</v>
      </c>
    </row>
    <row r="218" spans="1:10" ht="16.5" customHeight="1">
      <c r="A218" s="109"/>
      <c r="B218" s="109" t="s">
        <v>81</v>
      </c>
      <c r="C218" s="110">
        <v>30</v>
      </c>
      <c r="D218" s="111">
        <v>0.93</v>
      </c>
      <c r="E218" s="110">
        <v>30</v>
      </c>
      <c r="F218" s="118">
        <f t="shared" si="3"/>
        <v>1.209</v>
      </c>
      <c r="G218" s="111">
        <v>1.33</v>
      </c>
      <c r="H218" s="111">
        <v>0.2</v>
      </c>
      <c r="I218" s="111">
        <v>8.4</v>
      </c>
      <c r="J218" s="111">
        <v>42.8</v>
      </c>
    </row>
    <row r="219" spans="1:10" ht="16.5" customHeight="1">
      <c r="A219" s="109" t="s">
        <v>98</v>
      </c>
      <c r="B219" s="109" t="s">
        <v>73</v>
      </c>
      <c r="C219" s="110">
        <v>200</v>
      </c>
      <c r="D219" s="106">
        <v>3.05</v>
      </c>
      <c r="E219" s="107">
        <v>30</v>
      </c>
      <c r="F219" s="118">
        <f t="shared" si="3"/>
        <v>3.965</v>
      </c>
      <c r="G219" s="118">
        <v>0.4</v>
      </c>
      <c r="H219" s="118">
        <v>0</v>
      </c>
      <c r="I219" s="118">
        <v>23.6</v>
      </c>
      <c r="J219" s="118">
        <v>94</v>
      </c>
    </row>
    <row r="220" spans="1:10" ht="16.5" customHeight="1">
      <c r="A220" s="109"/>
      <c r="B220" s="109" t="s">
        <v>105</v>
      </c>
      <c r="C220" s="110">
        <v>250</v>
      </c>
      <c r="D220" s="118">
        <v>14.52</v>
      </c>
      <c r="E220" s="107">
        <v>30</v>
      </c>
      <c r="F220" s="118">
        <f t="shared" si="3"/>
        <v>18.875999999999998</v>
      </c>
      <c r="G220" s="118">
        <v>0.89</v>
      </c>
      <c r="H220" s="118">
        <v>0.31</v>
      </c>
      <c r="I220" s="118">
        <v>10.52</v>
      </c>
      <c r="J220" s="118">
        <v>48.45</v>
      </c>
    </row>
    <row r="221" spans="1:10" ht="16.5" customHeight="1" thickBot="1">
      <c r="A221" s="190"/>
      <c r="B221" s="123" t="s">
        <v>226</v>
      </c>
      <c r="C221" s="190"/>
      <c r="D221" s="157">
        <f>SUM(D215:D220)</f>
        <v>34.96</v>
      </c>
      <c r="E221" s="157"/>
      <c r="F221" s="157">
        <f>SUM(F215:F220)</f>
        <v>45.44799999999999</v>
      </c>
      <c r="G221" s="157">
        <f>SUM(G215:G220)</f>
        <v>21.543799999999997</v>
      </c>
      <c r="H221" s="157">
        <f>SUM(H215:H220)</f>
        <v>20.55352</v>
      </c>
      <c r="I221" s="157">
        <f>SUM(I215:I220)</f>
        <v>80.078859</v>
      </c>
      <c r="J221" s="157">
        <f>SUM(J215:J220)</f>
        <v>591.572316</v>
      </c>
    </row>
    <row r="222" spans="1:10" ht="16.5" customHeight="1" thickBot="1">
      <c r="A222" s="135"/>
      <c r="B222" s="136" t="s">
        <v>99</v>
      </c>
      <c r="C222" s="137"/>
      <c r="D222" s="138"/>
      <c r="E222" s="139"/>
      <c r="F222" s="138"/>
      <c r="G222" s="138"/>
      <c r="H222" s="138"/>
      <c r="I222" s="138"/>
      <c r="J222" s="140"/>
    </row>
    <row r="223" spans="1:10" ht="16.5" customHeight="1">
      <c r="A223" s="170"/>
      <c r="B223" s="170"/>
      <c r="C223" s="185"/>
      <c r="D223" s="186">
        <v>2.3</v>
      </c>
      <c r="E223" s="187">
        <v>30</v>
      </c>
      <c r="F223" s="155"/>
      <c r="G223" s="154"/>
      <c r="H223" s="154"/>
      <c r="I223" s="154"/>
      <c r="J223" s="155"/>
    </row>
    <row r="224" spans="1:10" ht="16.5" customHeight="1">
      <c r="A224" s="109" t="s">
        <v>100</v>
      </c>
      <c r="B224" s="109" t="s">
        <v>101</v>
      </c>
      <c r="C224" s="115">
        <v>250</v>
      </c>
      <c r="D224" s="111">
        <v>3.13</v>
      </c>
      <c r="E224" s="110">
        <v>30</v>
      </c>
      <c r="F224" s="118">
        <f aca="true" t="shared" si="4" ref="F224:F229">D224*E224%+D224</f>
        <v>4.069</v>
      </c>
      <c r="G224" s="111">
        <v>6.2</v>
      </c>
      <c r="H224" s="111">
        <v>5.6</v>
      </c>
      <c r="I224" s="111">
        <v>22.3</v>
      </c>
      <c r="J224" s="111">
        <v>167</v>
      </c>
    </row>
    <row r="225" spans="1:10" ht="15">
      <c r="A225" s="109" t="s">
        <v>102</v>
      </c>
      <c r="B225" s="109" t="s">
        <v>103</v>
      </c>
      <c r="C225" s="105" t="s">
        <v>104</v>
      </c>
      <c r="D225" s="106">
        <v>16</v>
      </c>
      <c r="E225" s="107">
        <v>30</v>
      </c>
      <c r="F225" s="118">
        <f t="shared" si="4"/>
        <v>20.8</v>
      </c>
      <c r="G225" s="106">
        <v>12</v>
      </c>
      <c r="H225" s="106">
        <v>10.6</v>
      </c>
      <c r="I225" s="106">
        <v>9.7</v>
      </c>
      <c r="J225" s="106">
        <v>187.5</v>
      </c>
    </row>
    <row r="226" spans="1:10" ht="16.5" customHeight="1">
      <c r="A226" s="210" t="s">
        <v>290</v>
      </c>
      <c r="B226" s="104" t="s">
        <v>291</v>
      </c>
      <c r="C226" s="169">
        <v>150</v>
      </c>
      <c r="D226" s="106">
        <v>6.07</v>
      </c>
      <c r="E226" s="107">
        <v>30</v>
      </c>
      <c r="F226" s="118">
        <f t="shared" si="4"/>
        <v>7.891</v>
      </c>
      <c r="G226" s="111">
        <v>3.82</v>
      </c>
      <c r="H226" s="111">
        <v>3.66</v>
      </c>
      <c r="I226" s="111">
        <v>22.76</v>
      </c>
      <c r="J226" s="111">
        <v>139.28</v>
      </c>
    </row>
    <row r="227" spans="1:10" ht="16.5" customHeight="1">
      <c r="A227" s="109"/>
      <c r="B227" s="109" t="s">
        <v>71</v>
      </c>
      <c r="C227" s="120" t="s">
        <v>40</v>
      </c>
      <c r="D227" s="111">
        <v>2.02</v>
      </c>
      <c r="E227" s="110">
        <v>30</v>
      </c>
      <c r="F227" s="118">
        <f t="shared" si="4"/>
        <v>2.626</v>
      </c>
      <c r="G227" s="118">
        <v>3.2</v>
      </c>
      <c r="H227" s="118">
        <v>0.32</v>
      </c>
      <c r="I227" s="118">
        <v>27.46</v>
      </c>
      <c r="J227" s="118">
        <v>74.3</v>
      </c>
    </row>
    <row r="228" spans="1:10" ht="16.5" customHeight="1">
      <c r="A228" s="109" t="s">
        <v>149</v>
      </c>
      <c r="B228" s="109" t="s">
        <v>150</v>
      </c>
      <c r="C228" s="112">
        <v>200</v>
      </c>
      <c r="D228" s="111">
        <v>5.28</v>
      </c>
      <c r="E228" s="110">
        <v>30</v>
      </c>
      <c r="F228" s="118">
        <f t="shared" si="4"/>
        <v>6.864000000000001</v>
      </c>
      <c r="G228" s="111">
        <v>0.8</v>
      </c>
      <c r="H228" s="111">
        <v>0</v>
      </c>
      <c r="I228" s="111">
        <v>45.9</v>
      </c>
      <c r="J228" s="111">
        <v>182</v>
      </c>
    </row>
    <row r="229" spans="1:13" ht="16.5" customHeight="1">
      <c r="A229" s="109"/>
      <c r="B229" s="109" t="s">
        <v>181</v>
      </c>
      <c r="C229" s="112">
        <v>204</v>
      </c>
      <c r="D229" s="111">
        <v>16.35</v>
      </c>
      <c r="E229" s="110">
        <v>30</v>
      </c>
      <c r="F229" s="118">
        <f t="shared" si="4"/>
        <v>21.255000000000003</v>
      </c>
      <c r="G229" s="111">
        <v>3</v>
      </c>
      <c r="H229" s="111">
        <v>1</v>
      </c>
      <c r="I229" s="111">
        <v>24.3</v>
      </c>
      <c r="J229" s="111">
        <v>101.2</v>
      </c>
      <c r="K229" s="219"/>
      <c r="L229" s="220"/>
      <c r="M229" s="219"/>
    </row>
    <row r="230" spans="1:10" ht="16.5" customHeight="1" thickBot="1">
      <c r="A230" s="176"/>
      <c r="B230" s="123" t="s">
        <v>226</v>
      </c>
      <c r="C230" s="174"/>
      <c r="D230" s="125">
        <f>SUM(D223:D229)</f>
        <v>51.15</v>
      </c>
      <c r="E230" s="125"/>
      <c r="F230" s="125">
        <f>SUM(F223:F229)</f>
        <v>63.505</v>
      </c>
      <c r="G230" s="125">
        <f>SUM(G223:G229)</f>
        <v>29.02</v>
      </c>
      <c r="H230" s="125">
        <f>SUM(H223:H229)</f>
        <v>21.18</v>
      </c>
      <c r="I230" s="125">
        <f>SUM(I223:I229)</f>
        <v>152.42000000000002</v>
      </c>
      <c r="J230" s="125">
        <f>SUM(J223:J229)</f>
        <v>851.28</v>
      </c>
    </row>
    <row r="231" spans="1:10" ht="16.5" customHeight="1" thickBot="1">
      <c r="A231" s="72"/>
      <c r="B231" s="99" t="s">
        <v>220</v>
      </c>
      <c r="C231" s="73"/>
      <c r="D231" s="33">
        <f>D230+D221</f>
        <v>86.11</v>
      </c>
      <c r="E231" s="33"/>
      <c r="F231" s="33">
        <f>F230+F221</f>
        <v>108.953</v>
      </c>
      <c r="G231" s="33">
        <f>G221+G230</f>
        <v>50.5638</v>
      </c>
      <c r="H231" s="33">
        <f>H221+H230</f>
        <v>41.73352</v>
      </c>
      <c r="I231" s="33">
        <f>I221+I230</f>
        <v>232.498859</v>
      </c>
      <c r="J231" s="33">
        <f>J221+J230</f>
        <v>1442.852316</v>
      </c>
    </row>
    <row r="232" spans="1:10" ht="16.5" customHeight="1">
      <c r="A232" s="25"/>
      <c r="B232" s="65"/>
      <c r="C232" s="65"/>
      <c r="D232" s="65"/>
      <c r="E232" s="67"/>
      <c r="F232" s="68"/>
      <c r="G232" s="65"/>
      <c r="H232" s="65"/>
      <c r="I232" s="65"/>
      <c r="J232" s="65"/>
    </row>
    <row r="233" spans="11:15" ht="16.5" customHeight="1">
      <c r="K233" s="52">
        <f>J260*100/2350</f>
        <v>26.651982978723403</v>
      </c>
      <c r="L233" s="220"/>
      <c r="M233" s="219"/>
      <c r="N233" s="219"/>
      <c r="O233" s="219"/>
    </row>
    <row r="234" spans="11:15" ht="16.5" customHeight="1">
      <c r="K234" s="219"/>
      <c r="L234" s="25">
        <v>2350</v>
      </c>
      <c r="M234" s="219"/>
      <c r="N234" s="219"/>
      <c r="O234" s="219"/>
    </row>
    <row r="235" spans="1:15" ht="16.5" customHeight="1">
      <c r="A235" s="25"/>
      <c r="B235" s="65"/>
      <c r="D235" s="17"/>
      <c r="G235" s="17"/>
      <c r="H235" s="17"/>
      <c r="I235" s="17"/>
      <c r="J235" s="17"/>
      <c r="K235" s="219"/>
      <c r="L235" s="220"/>
      <c r="M235" s="219"/>
      <c r="N235" s="219"/>
      <c r="O235" s="219"/>
    </row>
    <row r="236" spans="1:15" ht="16.5" customHeight="1">
      <c r="A236" s="25"/>
      <c r="B236" s="65"/>
      <c r="D236" s="17"/>
      <c r="G236" s="17"/>
      <c r="H236" s="17"/>
      <c r="I236" s="17"/>
      <c r="J236" s="17"/>
      <c r="K236" s="223"/>
      <c r="L236" s="220"/>
      <c r="M236" s="219"/>
      <c r="N236" s="219"/>
      <c r="O236" s="219"/>
    </row>
    <row r="237" spans="1:15" ht="16.5" customHeight="1">
      <c r="A237" s="25"/>
      <c r="B237" s="65"/>
      <c r="D237" s="17"/>
      <c r="G237" s="17"/>
      <c r="H237" s="17"/>
      <c r="I237" s="17"/>
      <c r="J237" s="17"/>
      <c r="K237" s="219"/>
      <c r="L237" s="220"/>
      <c r="M237" s="219"/>
      <c r="N237" s="219"/>
      <c r="O237" s="219"/>
    </row>
    <row r="238" spans="1:15" ht="16.5" customHeight="1">
      <c r="A238" s="25"/>
      <c r="B238" s="65"/>
      <c r="D238" s="17"/>
      <c r="G238" s="17"/>
      <c r="H238" s="17"/>
      <c r="I238" s="17"/>
      <c r="J238" s="17"/>
      <c r="K238" s="52"/>
      <c r="L238" s="220"/>
      <c r="M238" s="219"/>
      <c r="N238" s="219"/>
      <c r="O238" s="219"/>
    </row>
    <row r="239" spans="1:15" ht="16.5" customHeight="1">
      <c r="A239" s="25"/>
      <c r="B239" s="65"/>
      <c r="D239" s="17"/>
      <c r="G239" s="17"/>
      <c r="H239" s="17"/>
      <c r="I239" s="17"/>
      <c r="J239" s="17"/>
      <c r="K239" s="52"/>
      <c r="L239" s="220"/>
      <c r="M239" s="219"/>
      <c r="N239" s="219"/>
      <c r="O239" s="219"/>
    </row>
    <row r="240" spans="1:15" ht="16.5" customHeight="1">
      <c r="A240" s="25"/>
      <c r="B240" s="65"/>
      <c r="D240" s="17"/>
      <c r="G240" s="17"/>
      <c r="H240" s="17"/>
      <c r="I240" s="17"/>
      <c r="J240" s="17"/>
      <c r="K240" s="52"/>
      <c r="L240" s="220"/>
      <c r="M240" s="219"/>
      <c r="N240" s="219"/>
      <c r="O240" s="219"/>
    </row>
    <row r="241" spans="1:15" ht="16.5" customHeight="1">
      <c r="A241" s="25"/>
      <c r="B241" s="65"/>
      <c r="D241" s="17"/>
      <c r="G241" s="17"/>
      <c r="H241" s="17"/>
      <c r="I241" s="17"/>
      <c r="J241" s="17"/>
      <c r="K241" s="52"/>
      <c r="L241" s="220"/>
      <c r="M241" s="219"/>
      <c r="N241" s="219"/>
      <c r="O241" s="219"/>
    </row>
    <row r="242" spans="1:15" ht="16.5" customHeight="1">
      <c r="A242" s="25"/>
      <c r="B242" s="65"/>
      <c r="D242" s="17"/>
      <c r="G242" s="17"/>
      <c r="H242" s="17"/>
      <c r="I242" s="17"/>
      <c r="J242" s="17"/>
      <c r="K242" s="52"/>
      <c r="L242" s="220"/>
      <c r="M242" s="219"/>
      <c r="N242" s="219"/>
      <c r="O242" s="219"/>
    </row>
    <row r="243" spans="1:15" ht="16.5" customHeight="1">
      <c r="A243" s="25"/>
      <c r="B243" s="65"/>
      <c r="D243" s="17"/>
      <c r="G243" s="17"/>
      <c r="H243" s="17"/>
      <c r="I243" s="17"/>
      <c r="J243" s="17"/>
      <c r="K243" s="52"/>
      <c r="L243" s="220"/>
      <c r="M243" s="219"/>
      <c r="N243" s="219"/>
      <c r="O243" s="219"/>
    </row>
    <row r="244" spans="2:15" ht="16.5" customHeight="1">
      <c r="B244" s="65"/>
      <c r="D244" s="17"/>
      <c r="G244" s="17"/>
      <c r="H244" s="17"/>
      <c r="I244" s="17"/>
      <c r="J244" s="17"/>
      <c r="K244" s="54" t="e">
        <f>K233+#REF!</f>
        <v>#REF!</v>
      </c>
      <c r="L244" s="220"/>
      <c r="M244" s="219"/>
      <c r="N244" s="219"/>
      <c r="O244" s="219"/>
    </row>
    <row r="245" spans="2:10" ht="16.5" customHeight="1">
      <c r="B245" s="16" t="s">
        <v>106</v>
      </c>
      <c r="C245" s="41"/>
      <c r="D245" s="40"/>
      <c r="E245" s="42"/>
      <c r="F245" s="40"/>
      <c r="G245" s="38"/>
      <c r="H245" s="38"/>
      <c r="I245" s="38"/>
      <c r="J245" s="40"/>
    </row>
    <row r="246" spans="2:10" ht="16.5" customHeight="1">
      <c r="B246" s="16" t="s">
        <v>107</v>
      </c>
      <c r="C246" s="41"/>
      <c r="D246" s="40"/>
      <c r="E246" s="42"/>
      <c r="F246" s="40"/>
      <c r="G246" s="38"/>
      <c r="H246" s="38"/>
      <c r="I246" s="38"/>
      <c r="J246" s="40"/>
    </row>
    <row r="247" spans="2:10" ht="16.5" customHeight="1">
      <c r="B247" s="16" t="s">
        <v>211</v>
      </c>
      <c r="C247" s="41"/>
      <c r="D247" s="40"/>
      <c r="E247" s="42"/>
      <c r="F247" s="40"/>
      <c r="G247" s="38"/>
      <c r="H247" s="38"/>
      <c r="I247" s="38"/>
      <c r="J247" s="40"/>
    </row>
    <row r="248" spans="2:10" ht="16.5" customHeight="1">
      <c r="B248" s="19"/>
      <c r="C248" s="41"/>
      <c r="D248" s="40"/>
      <c r="E248" s="42"/>
      <c r="F248" s="40"/>
      <c r="G248" s="38"/>
      <c r="H248" s="38"/>
      <c r="I248" s="38"/>
      <c r="J248" s="40"/>
    </row>
    <row r="249" spans="2:10" ht="16.5" customHeight="1">
      <c r="B249" s="20"/>
      <c r="C249" s="41"/>
      <c r="D249" s="40"/>
      <c r="E249" s="42"/>
      <c r="F249" s="40"/>
      <c r="G249" s="38"/>
      <c r="H249" s="38"/>
      <c r="I249" s="38"/>
      <c r="J249" s="40"/>
    </row>
    <row r="250" spans="2:10" ht="16.5" customHeight="1">
      <c r="B250" s="20"/>
      <c r="C250" s="41"/>
      <c r="D250" s="40"/>
      <c r="E250" s="42"/>
      <c r="F250" s="40"/>
      <c r="G250" s="38"/>
      <c r="H250" s="38"/>
      <c r="I250" s="38"/>
      <c r="J250" s="40"/>
    </row>
    <row r="251" spans="2:10" ht="16.5" customHeight="1" thickBot="1">
      <c r="B251" s="20"/>
      <c r="C251" s="41"/>
      <c r="D251" s="40"/>
      <c r="E251" s="42"/>
      <c r="F251" s="40"/>
      <c r="G251" s="38"/>
      <c r="H251" s="38"/>
      <c r="I251" s="38"/>
      <c r="J251" s="40"/>
    </row>
    <row r="252" spans="1:10" ht="16.5" customHeight="1" thickBot="1">
      <c r="A252" s="484"/>
      <c r="B252" s="484" t="s">
        <v>11</v>
      </c>
      <c r="C252" s="21" t="s">
        <v>12</v>
      </c>
      <c r="D252" s="489" t="s">
        <v>13</v>
      </c>
      <c r="E252" s="491" t="s">
        <v>14</v>
      </c>
      <c r="F252" s="489" t="s">
        <v>200</v>
      </c>
      <c r="G252" s="486" t="s">
        <v>15</v>
      </c>
      <c r="H252" s="487"/>
      <c r="I252" s="488"/>
      <c r="J252" s="22" t="s">
        <v>16</v>
      </c>
    </row>
    <row r="253" spans="1:10" ht="16.5" customHeight="1" thickBot="1">
      <c r="A253" s="485"/>
      <c r="B253" s="485"/>
      <c r="C253" s="23" t="s">
        <v>17</v>
      </c>
      <c r="D253" s="490"/>
      <c r="E253" s="492"/>
      <c r="F253" s="490"/>
      <c r="G253" s="24" t="s">
        <v>18</v>
      </c>
      <c r="H253" s="24" t="s">
        <v>19</v>
      </c>
      <c r="I253" s="24" t="s">
        <v>20</v>
      </c>
      <c r="J253" s="24" t="s">
        <v>21</v>
      </c>
    </row>
    <row r="254" spans="1:10" ht="16.5" customHeight="1" thickBot="1">
      <c r="A254" s="135"/>
      <c r="B254" s="136" t="s">
        <v>108</v>
      </c>
      <c r="C254" s="137"/>
      <c r="D254" s="138"/>
      <c r="E254" s="139"/>
      <c r="F254" s="138"/>
      <c r="G254" s="138"/>
      <c r="H254" s="138"/>
      <c r="I254" s="138"/>
      <c r="J254" s="140"/>
    </row>
    <row r="255" spans="1:10" ht="16.5" customHeight="1">
      <c r="A255" s="153" t="s">
        <v>109</v>
      </c>
      <c r="B255" s="153" t="s">
        <v>110</v>
      </c>
      <c r="C255" s="154" t="s">
        <v>111</v>
      </c>
      <c r="D255" s="155">
        <v>6.27</v>
      </c>
      <c r="E255" s="156">
        <v>30</v>
      </c>
      <c r="F255" s="155">
        <f>D255*E255%+D255</f>
        <v>8.151</v>
      </c>
      <c r="G255" s="155">
        <v>8.78</v>
      </c>
      <c r="H255" s="155">
        <v>12.47</v>
      </c>
      <c r="I255" s="155">
        <v>43.5</v>
      </c>
      <c r="J255" s="155">
        <v>220.9</v>
      </c>
    </row>
    <row r="256" spans="1:10" ht="16.5" customHeight="1">
      <c r="A256" s="116"/>
      <c r="B256" s="116" t="s">
        <v>112</v>
      </c>
      <c r="C256" s="117">
        <v>30</v>
      </c>
      <c r="D256" s="118">
        <v>7.13</v>
      </c>
      <c r="E256" s="119">
        <v>30</v>
      </c>
      <c r="F256" s="118">
        <f>D256*E256%+D256</f>
        <v>9.269</v>
      </c>
      <c r="G256" s="117">
        <v>7.95</v>
      </c>
      <c r="H256" s="118">
        <v>7</v>
      </c>
      <c r="I256" s="118">
        <v>0</v>
      </c>
      <c r="J256" s="117">
        <v>94.77</v>
      </c>
    </row>
    <row r="257" spans="1:10" ht="16.5" customHeight="1">
      <c r="A257" s="116"/>
      <c r="B257" s="116" t="s">
        <v>53</v>
      </c>
      <c r="C257" s="119">
        <v>30</v>
      </c>
      <c r="D257" s="118">
        <v>0.81</v>
      </c>
      <c r="E257" s="119">
        <v>30</v>
      </c>
      <c r="F257" s="118">
        <f>D257*E257%+D257</f>
        <v>1.053</v>
      </c>
      <c r="G257" s="118">
        <v>2.2278000000000002</v>
      </c>
      <c r="H257" s="118">
        <v>0.2112</v>
      </c>
      <c r="I257" s="118">
        <v>13.3224</v>
      </c>
      <c r="J257" s="118">
        <v>64.1016</v>
      </c>
    </row>
    <row r="258" spans="1:10" ht="16.5" customHeight="1">
      <c r="A258" s="109" t="s">
        <v>31</v>
      </c>
      <c r="B258" s="116" t="s">
        <v>192</v>
      </c>
      <c r="C258" s="117">
        <v>200</v>
      </c>
      <c r="D258" s="111">
        <v>6.69</v>
      </c>
      <c r="E258" s="110">
        <v>30</v>
      </c>
      <c r="F258" s="106">
        <f>D258*E258%+D258</f>
        <v>8.697000000000001</v>
      </c>
      <c r="G258" s="111">
        <v>4.9</v>
      </c>
      <c r="H258" s="111">
        <v>5</v>
      </c>
      <c r="I258" s="111">
        <v>32.5</v>
      </c>
      <c r="J258" s="111">
        <v>190</v>
      </c>
    </row>
    <row r="259" spans="1:12" ht="16.5" customHeight="1">
      <c r="A259" s="109"/>
      <c r="B259" s="116" t="s">
        <v>201</v>
      </c>
      <c r="C259" s="117" t="s">
        <v>202</v>
      </c>
      <c r="D259" s="111">
        <v>4.55</v>
      </c>
      <c r="E259" s="110">
        <v>30</v>
      </c>
      <c r="F259" s="106">
        <f>D259*E259%+D259</f>
        <v>5.915</v>
      </c>
      <c r="G259" s="111">
        <v>4.78</v>
      </c>
      <c r="H259" s="111">
        <v>4.05</v>
      </c>
      <c r="I259" s="111">
        <v>0.25</v>
      </c>
      <c r="J259" s="111">
        <v>56.55</v>
      </c>
      <c r="L259" s="6"/>
    </row>
    <row r="260" spans="1:12" ht="16.5" customHeight="1" thickBot="1">
      <c r="A260" s="123"/>
      <c r="B260" s="123" t="s">
        <v>226</v>
      </c>
      <c r="C260" s="123"/>
      <c r="D260" s="157">
        <f>SUM(D255:D259)</f>
        <v>25.45</v>
      </c>
      <c r="E260" s="157"/>
      <c r="F260" s="157">
        <f>SUM(F255:F259)</f>
        <v>33.085</v>
      </c>
      <c r="G260" s="157">
        <f>SUM(G255:G259)</f>
        <v>28.6378</v>
      </c>
      <c r="H260" s="157">
        <f>SUM(H255:H259)</f>
        <v>28.7312</v>
      </c>
      <c r="I260" s="157">
        <f>SUM(I255:I259)</f>
        <v>89.5724</v>
      </c>
      <c r="J260" s="157">
        <f>SUM(J255:J259)</f>
        <v>626.3216</v>
      </c>
      <c r="L260" s="6"/>
    </row>
    <row r="261" spans="1:12" ht="16.5" customHeight="1" thickBot="1">
      <c r="A261" s="135"/>
      <c r="B261" s="136" t="s">
        <v>33</v>
      </c>
      <c r="C261" s="137"/>
      <c r="D261" s="138"/>
      <c r="E261" s="139"/>
      <c r="F261" s="138"/>
      <c r="G261" s="138"/>
      <c r="H261" s="138"/>
      <c r="I261" s="138"/>
      <c r="J261" s="140"/>
      <c r="L261" s="6"/>
    </row>
    <row r="262" spans="1:12" ht="16.5" customHeight="1">
      <c r="A262" s="153" t="s">
        <v>113</v>
      </c>
      <c r="B262" s="153" t="s">
        <v>114</v>
      </c>
      <c r="C262" s="171">
        <v>100</v>
      </c>
      <c r="D262" s="168">
        <v>5.79</v>
      </c>
      <c r="E262" s="171">
        <v>30</v>
      </c>
      <c r="F262" s="155">
        <f>D262*E262%+D262</f>
        <v>7.527</v>
      </c>
      <c r="G262" s="168">
        <v>0.81</v>
      </c>
      <c r="H262" s="168">
        <v>4.47</v>
      </c>
      <c r="I262" s="168">
        <v>2.96</v>
      </c>
      <c r="J262" s="168">
        <v>55.29</v>
      </c>
      <c r="L262" s="6"/>
    </row>
    <row r="263" spans="1:12" ht="16.5" customHeight="1">
      <c r="A263" s="109" t="s">
        <v>115</v>
      </c>
      <c r="B263" s="109" t="s">
        <v>116</v>
      </c>
      <c r="C263" s="115" t="s">
        <v>36</v>
      </c>
      <c r="D263" s="111">
        <v>6.01</v>
      </c>
      <c r="E263" s="110">
        <v>30</v>
      </c>
      <c r="F263" s="118">
        <f>D263*E263%+D263</f>
        <v>7.813</v>
      </c>
      <c r="G263" s="111">
        <v>2.47</v>
      </c>
      <c r="H263" s="111">
        <v>5.66</v>
      </c>
      <c r="I263" s="111">
        <v>16.45</v>
      </c>
      <c r="J263" s="111">
        <v>148.31</v>
      </c>
      <c r="L263" s="6"/>
    </row>
    <row r="264" spans="1:12" ht="15">
      <c r="A264" s="178" t="s">
        <v>117</v>
      </c>
      <c r="B264" s="109" t="s">
        <v>118</v>
      </c>
      <c r="C264" s="115" t="s">
        <v>119</v>
      </c>
      <c r="D264" s="111">
        <v>27.71</v>
      </c>
      <c r="E264" s="110">
        <v>30</v>
      </c>
      <c r="F264" s="118">
        <f>D264*E264%+D264</f>
        <v>36.023</v>
      </c>
      <c r="G264" s="111">
        <v>12.25</v>
      </c>
      <c r="H264" s="111">
        <v>12.25</v>
      </c>
      <c r="I264" s="111">
        <v>47</v>
      </c>
      <c r="J264" s="111">
        <v>284.2</v>
      </c>
      <c r="L264" s="6"/>
    </row>
    <row r="265" spans="1:12" ht="16.5" customHeight="1">
      <c r="A265" s="109"/>
      <c r="B265" s="109" t="s">
        <v>120</v>
      </c>
      <c r="C265" s="120" t="s">
        <v>40</v>
      </c>
      <c r="D265" s="111">
        <v>2.02</v>
      </c>
      <c r="E265" s="110">
        <v>30</v>
      </c>
      <c r="F265" s="118">
        <f>D265*E265%+D265</f>
        <v>2.626</v>
      </c>
      <c r="G265" s="118">
        <v>3.2</v>
      </c>
      <c r="H265" s="118">
        <v>0.32</v>
      </c>
      <c r="I265" s="118">
        <v>27.46</v>
      </c>
      <c r="J265" s="118">
        <v>74.3</v>
      </c>
      <c r="L265" s="6"/>
    </row>
    <row r="266" spans="1:12" ht="16.5" customHeight="1">
      <c r="A266" s="109" t="s">
        <v>121</v>
      </c>
      <c r="B266" s="109" t="s">
        <v>122</v>
      </c>
      <c r="C266" s="115">
        <v>200</v>
      </c>
      <c r="D266" s="111">
        <v>3.67</v>
      </c>
      <c r="E266" s="110">
        <v>30</v>
      </c>
      <c r="F266" s="118">
        <f>D266*E266%+D266</f>
        <v>4.771</v>
      </c>
      <c r="G266" s="111">
        <v>0.2</v>
      </c>
      <c r="H266" s="111">
        <v>0</v>
      </c>
      <c r="I266" s="111">
        <v>17.9</v>
      </c>
      <c r="J266" s="111">
        <v>142</v>
      </c>
      <c r="L266" s="6"/>
    </row>
    <row r="267" spans="1:12" ht="16.5" thickBot="1">
      <c r="A267" s="176"/>
      <c r="B267" s="123" t="s">
        <v>226</v>
      </c>
      <c r="C267" s="177"/>
      <c r="D267" s="125">
        <f>SUM(D262:D266)</f>
        <v>45.20000000000001</v>
      </c>
      <c r="E267" s="125"/>
      <c r="F267" s="125">
        <f>SUM(F262:F266)</f>
        <v>58.76</v>
      </c>
      <c r="G267" s="125">
        <f>SUM(G262:G266)</f>
        <v>18.93</v>
      </c>
      <c r="H267" s="125">
        <f>SUM(H262:H266)</f>
        <v>22.7</v>
      </c>
      <c r="I267" s="125">
        <f>SUM(I262:I266)</f>
        <v>111.77000000000001</v>
      </c>
      <c r="J267" s="125">
        <f>SUM(J262:J266)</f>
        <v>704.0999999999999</v>
      </c>
      <c r="L267" s="6"/>
    </row>
    <row r="268" spans="1:12" ht="16.5" customHeight="1" thickBot="1">
      <c r="A268" s="26"/>
      <c r="B268" s="26" t="s">
        <v>44</v>
      </c>
      <c r="C268" s="27"/>
      <c r="D268" s="33">
        <f>D267+D260</f>
        <v>70.65</v>
      </c>
      <c r="E268" s="33"/>
      <c r="F268" s="33">
        <f>F267+F260</f>
        <v>91.845</v>
      </c>
      <c r="G268" s="24">
        <f>G260+G267</f>
        <v>47.5678</v>
      </c>
      <c r="H268" s="24">
        <f>H260+H267</f>
        <v>51.431200000000004</v>
      </c>
      <c r="I268" s="24">
        <f>I260+I267</f>
        <v>201.3424</v>
      </c>
      <c r="J268" s="24">
        <f>J260+J267</f>
        <v>1330.4216</v>
      </c>
      <c r="L268" s="6"/>
    </row>
    <row r="269" spans="7:12" ht="16.5" customHeight="1">
      <c r="G269" s="34"/>
      <c r="H269" s="35"/>
      <c r="I269" s="35"/>
      <c r="L269" s="6"/>
    </row>
    <row r="270" spans="11:12" ht="16.5" customHeight="1">
      <c r="K270" s="52">
        <f>J297*100/2350</f>
        <v>22.521702127659573</v>
      </c>
      <c r="L270" s="6"/>
    </row>
    <row r="271" ht="16.5" customHeight="1">
      <c r="L271" s="6"/>
    </row>
    <row r="272" ht="16.5" customHeight="1">
      <c r="L272" s="6"/>
    </row>
    <row r="273" ht="16.5" customHeight="1">
      <c r="L273" s="6"/>
    </row>
    <row r="274" ht="16.5" customHeight="1">
      <c r="L274" s="6"/>
    </row>
    <row r="275" ht="16.5" customHeight="1">
      <c r="L275" s="6"/>
    </row>
    <row r="276" ht="16.5" customHeight="1">
      <c r="L276" s="6"/>
    </row>
    <row r="277" ht="16.5" customHeight="1">
      <c r="L277" s="6"/>
    </row>
    <row r="278" ht="16.5" customHeight="1">
      <c r="L278" s="6"/>
    </row>
    <row r="279" spans="11:12" ht="16.5" customHeight="1">
      <c r="K279" s="52">
        <f>J306*100/2350</f>
        <v>32.54595744680851</v>
      </c>
      <c r="L279" s="6"/>
    </row>
    <row r="280" ht="16.5" customHeight="1">
      <c r="L280" s="6"/>
    </row>
    <row r="281" ht="16.5" customHeight="1">
      <c r="L281" s="6"/>
    </row>
    <row r="282" ht="16.5" customHeight="1">
      <c r="L282" s="6"/>
    </row>
    <row r="283" ht="16.5" customHeight="1">
      <c r="L283" s="6"/>
    </row>
    <row r="284" ht="16.5" customHeight="1">
      <c r="L284" s="6"/>
    </row>
    <row r="285" spans="2:12" ht="16.5" customHeight="1">
      <c r="B285" s="16" t="s">
        <v>123</v>
      </c>
      <c r="L285" s="6"/>
    </row>
    <row r="286" spans="2:12" ht="16.5" customHeight="1">
      <c r="B286" s="16" t="s">
        <v>124</v>
      </c>
      <c r="C286" s="41"/>
      <c r="D286" s="40"/>
      <c r="E286" s="42"/>
      <c r="F286" s="40"/>
      <c r="G286" s="38"/>
      <c r="H286" s="38"/>
      <c r="I286" s="38"/>
      <c r="J286" s="40"/>
      <c r="L286" s="6"/>
    </row>
    <row r="287" spans="2:12" ht="16.5" customHeight="1">
      <c r="B287" s="16" t="s">
        <v>211</v>
      </c>
      <c r="C287" s="41"/>
      <c r="D287" s="40"/>
      <c r="E287" s="42"/>
      <c r="F287" s="40"/>
      <c r="G287" s="38"/>
      <c r="H287" s="38"/>
      <c r="I287" s="38"/>
      <c r="J287" s="40"/>
      <c r="L287" s="6"/>
    </row>
    <row r="288" spans="2:12" ht="16.5" customHeight="1">
      <c r="B288" s="19"/>
      <c r="D288" s="17"/>
      <c r="G288" s="17"/>
      <c r="H288" s="17"/>
      <c r="I288" s="17"/>
      <c r="J288" s="17"/>
      <c r="L288" s="6"/>
    </row>
    <row r="289" spans="2:12" ht="16.5" customHeight="1" thickBot="1">
      <c r="B289" s="19"/>
      <c r="D289" s="17"/>
      <c r="G289" s="17"/>
      <c r="H289" s="17"/>
      <c r="I289" s="17"/>
      <c r="J289" s="17"/>
      <c r="L289" s="6"/>
    </row>
    <row r="290" spans="1:12" ht="16.5" customHeight="1" thickBot="1">
      <c r="A290" s="484"/>
      <c r="B290" s="484" t="s">
        <v>11</v>
      </c>
      <c r="C290" s="21" t="s">
        <v>12</v>
      </c>
      <c r="D290" s="489" t="s">
        <v>13</v>
      </c>
      <c r="E290" s="491" t="s">
        <v>14</v>
      </c>
      <c r="F290" s="489" t="s">
        <v>200</v>
      </c>
      <c r="G290" s="493" t="s">
        <v>15</v>
      </c>
      <c r="H290" s="494"/>
      <c r="I290" s="495"/>
      <c r="J290" s="21" t="s">
        <v>16</v>
      </c>
      <c r="L290" s="6"/>
    </row>
    <row r="291" spans="1:12" ht="16.5" customHeight="1" thickBot="1">
      <c r="A291" s="485"/>
      <c r="B291" s="485"/>
      <c r="C291" s="23" t="s">
        <v>17</v>
      </c>
      <c r="D291" s="490"/>
      <c r="E291" s="492"/>
      <c r="F291" s="490"/>
      <c r="G291" s="23" t="s">
        <v>18</v>
      </c>
      <c r="H291" s="23" t="s">
        <v>19</v>
      </c>
      <c r="I291" s="23" t="s">
        <v>20</v>
      </c>
      <c r="J291" s="23" t="s">
        <v>21</v>
      </c>
      <c r="L291" s="6"/>
    </row>
    <row r="292" spans="1:12" ht="16.5" customHeight="1" thickBot="1">
      <c r="A292" s="135"/>
      <c r="B292" s="136" t="s">
        <v>22</v>
      </c>
      <c r="C292" s="137"/>
      <c r="D292" s="138"/>
      <c r="E292" s="139"/>
      <c r="F292" s="138"/>
      <c r="G292" s="138"/>
      <c r="H292" s="138"/>
      <c r="I292" s="138"/>
      <c r="J292" s="140"/>
      <c r="L292" s="6"/>
    </row>
    <row r="293" spans="1:12" ht="16.5" customHeight="1">
      <c r="A293" s="153"/>
      <c r="B293" s="153" t="s">
        <v>23</v>
      </c>
      <c r="C293" s="154">
        <v>25</v>
      </c>
      <c r="D293" s="155">
        <v>2.3</v>
      </c>
      <c r="E293" s="156">
        <v>30</v>
      </c>
      <c r="F293" s="155">
        <f>D293*E293%+D293</f>
        <v>2.9899999999999998</v>
      </c>
      <c r="G293" s="154">
        <v>0.61</v>
      </c>
      <c r="H293" s="155">
        <v>0.02</v>
      </c>
      <c r="I293" s="155">
        <v>0.2</v>
      </c>
      <c r="J293" s="155">
        <v>3.46</v>
      </c>
      <c r="L293" s="6"/>
    </row>
    <row r="294" spans="1:12" ht="16.5" customHeight="1">
      <c r="A294" s="116" t="s">
        <v>125</v>
      </c>
      <c r="B294" s="116" t="s">
        <v>188</v>
      </c>
      <c r="C294" s="117" t="s">
        <v>49</v>
      </c>
      <c r="D294" s="118">
        <v>26.92</v>
      </c>
      <c r="E294" s="119">
        <v>30</v>
      </c>
      <c r="F294" s="118">
        <f>D294*E294%+D294</f>
        <v>34.996</v>
      </c>
      <c r="G294" s="118">
        <v>20</v>
      </c>
      <c r="H294" s="118">
        <v>19.6</v>
      </c>
      <c r="I294" s="118">
        <v>33</v>
      </c>
      <c r="J294" s="118">
        <v>396</v>
      </c>
      <c r="L294" s="6"/>
    </row>
    <row r="295" spans="1:12" ht="16.5" customHeight="1">
      <c r="A295" s="116"/>
      <c r="B295" s="116" t="s">
        <v>81</v>
      </c>
      <c r="C295" s="119">
        <v>30</v>
      </c>
      <c r="D295" s="118">
        <v>0.93</v>
      </c>
      <c r="E295" s="119">
        <v>30</v>
      </c>
      <c r="F295" s="118">
        <f>D295*E295%+D295</f>
        <v>1.209</v>
      </c>
      <c r="G295" s="111">
        <v>1.33</v>
      </c>
      <c r="H295" s="111">
        <v>0.2</v>
      </c>
      <c r="I295" s="111">
        <v>8.4</v>
      </c>
      <c r="J295" s="111">
        <v>42.8</v>
      </c>
      <c r="L295" s="6"/>
    </row>
    <row r="296" spans="1:12" ht="16.5" customHeight="1">
      <c r="A296" s="116" t="s">
        <v>50</v>
      </c>
      <c r="B296" s="116" t="s">
        <v>171</v>
      </c>
      <c r="C296" s="159" t="s">
        <v>52</v>
      </c>
      <c r="D296" s="118">
        <v>2.33</v>
      </c>
      <c r="E296" s="119">
        <v>30</v>
      </c>
      <c r="F296" s="118">
        <f>D296*E296%+D296</f>
        <v>3.029</v>
      </c>
      <c r="G296" s="118">
        <v>1.6</v>
      </c>
      <c r="H296" s="118">
        <v>1.6</v>
      </c>
      <c r="I296" s="118">
        <v>17.3</v>
      </c>
      <c r="J296" s="118">
        <v>87</v>
      </c>
      <c r="L296" s="6"/>
    </row>
    <row r="297" spans="1:12" ht="16.5" customHeight="1" thickBot="1">
      <c r="A297" s="123"/>
      <c r="B297" s="123" t="s">
        <v>226</v>
      </c>
      <c r="C297" s="123"/>
      <c r="D297" s="157">
        <f aca="true" t="shared" si="5" ref="D297:J297">SUM(D293:D296)</f>
        <v>32.480000000000004</v>
      </c>
      <c r="E297" s="157">
        <f t="shared" si="5"/>
        <v>120</v>
      </c>
      <c r="F297" s="157">
        <f t="shared" si="5"/>
        <v>42.224000000000004</v>
      </c>
      <c r="G297" s="157">
        <f t="shared" si="5"/>
        <v>23.54</v>
      </c>
      <c r="H297" s="157">
        <f t="shared" si="5"/>
        <v>21.42</v>
      </c>
      <c r="I297" s="157">
        <f t="shared" si="5"/>
        <v>58.900000000000006</v>
      </c>
      <c r="J297" s="157">
        <f t="shared" si="5"/>
        <v>529.26</v>
      </c>
      <c r="L297" s="6"/>
    </row>
    <row r="298" spans="1:12" ht="16.5" customHeight="1" thickBot="1">
      <c r="A298" s="135"/>
      <c r="B298" s="136" t="s">
        <v>127</v>
      </c>
      <c r="C298" s="137"/>
      <c r="D298" s="138"/>
      <c r="E298" s="139"/>
      <c r="F298" s="138"/>
      <c r="G298" s="138"/>
      <c r="H298" s="138"/>
      <c r="I298" s="138"/>
      <c r="J298" s="140"/>
      <c r="L298" s="6"/>
    </row>
    <row r="299" spans="1:12" ht="16.5" customHeight="1">
      <c r="A299" s="170" t="s">
        <v>128</v>
      </c>
      <c r="B299" s="170" t="s">
        <v>129</v>
      </c>
      <c r="C299" s="167">
        <v>100</v>
      </c>
      <c r="D299" s="168">
        <v>5.19</v>
      </c>
      <c r="E299" s="171">
        <v>30</v>
      </c>
      <c r="F299" s="168">
        <f aca="true" t="shared" si="6" ref="F299:F305">D299*E299%+D299</f>
        <v>6.747000000000001</v>
      </c>
      <c r="G299" s="168">
        <v>2.36</v>
      </c>
      <c r="H299" s="168">
        <v>3.1</v>
      </c>
      <c r="I299" s="168">
        <v>2.86</v>
      </c>
      <c r="J299" s="168">
        <v>69.16</v>
      </c>
      <c r="L299" s="6"/>
    </row>
    <row r="300" spans="1:12" ht="16.5" customHeight="1">
      <c r="A300" s="104" t="s">
        <v>144</v>
      </c>
      <c r="B300" s="104" t="s">
        <v>145</v>
      </c>
      <c r="C300" s="105" t="s">
        <v>146</v>
      </c>
      <c r="D300" s="106">
        <v>12.57</v>
      </c>
      <c r="E300" s="107">
        <v>30</v>
      </c>
      <c r="F300" s="118">
        <f t="shared" si="6"/>
        <v>16.341</v>
      </c>
      <c r="G300" s="111">
        <v>2</v>
      </c>
      <c r="H300" s="111">
        <v>2.4</v>
      </c>
      <c r="I300" s="111">
        <v>14.8</v>
      </c>
      <c r="J300" s="111">
        <v>90</v>
      </c>
      <c r="L300" s="6"/>
    </row>
    <row r="301" spans="1:12" ht="16.5" customHeight="1">
      <c r="A301" s="109"/>
      <c r="B301" s="109" t="s">
        <v>212</v>
      </c>
      <c r="C301" s="105" t="s">
        <v>26</v>
      </c>
      <c r="D301" s="106">
        <v>6.67</v>
      </c>
      <c r="E301" s="107">
        <v>30</v>
      </c>
      <c r="F301" s="106">
        <f t="shared" si="6"/>
        <v>8.671</v>
      </c>
      <c r="G301" s="106">
        <v>17.07</v>
      </c>
      <c r="H301" s="106">
        <v>14.37</v>
      </c>
      <c r="I301" s="106">
        <v>2.74</v>
      </c>
      <c r="J301" s="106">
        <v>166.59</v>
      </c>
      <c r="L301" s="6"/>
    </row>
    <row r="302" spans="1:12" ht="16.5" customHeight="1">
      <c r="A302" s="109" t="s">
        <v>133</v>
      </c>
      <c r="B302" s="109" t="s">
        <v>134</v>
      </c>
      <c r="C302" s="169">
        <v>150</v>
      </c>
      <c r="D302" s="106">
        <v>2.72</v>
      </c>
      <c r="E302" s="107">
        <v>30</v>
      </c>
      <c r="F302" s="106">
        <f t="shared" si="6"/>
        <v>3.5360000000000005</v>
      </c>
      <c r="G302" s="106">
        <v>4.5</v>
      </c>
      <c r="H302" s="106">
        <v>7.38</v>
      </c>
      <c r="I302" s="106">
        <v>46.26</v>
      </c>
      <c r="J302" s="106">
        <v>202.99</v>
      </c>
      <c r="L302" s="6"/>
    </row>
    <row r="303" spans="1:12" ht="16.5" customHeight="1">
      <c r="A303" s="109"/>
      <c r="B303" s="109" t="s">
        <v>62</v>
      </c>
      <c r="C303" s="158" t="s">
        <v>40</v>
      </c>
      <c r="D303" s="118">
        <v>1.45</v>
      </c>
      <c r="E303" s="110">
        <v>30</v>
      </c>
      <c r="F303" s="106">
        <f t="shared" si="6"/>
        <v>1.885</v>
      </c>
      <c r="G303" s="118">
        <v>2.67</v>
      </c>
      <c r="H303" s="118">
        <v>0.6</v>
      </c>
      <c r="I303" s="118">
        <v>16.8</v>
      </c>
      <c r="J303" s="118">
        <v>85.6</v>
      </c>
      <c r="L303" s="6"/>
    </row>
    <row r="304" spans="1:12" ht="16.5" customHeight="1">
      <c r="A304" s="109"/>
      <c r="B304" s="109" t="s">
        <v>191</v>
      </c>
      <c r="C304" s="110">
        <v>200</v>
      </c>
      <c r="D304" s="111">
        <v>5.8</v>
      </c>
      <c r="E304" s="110">
        <v>30</v>
      </c>
      <c r="F304" s="106">
        <f t="shared" si="6"/>
        <v>7.54</v>
      </c>
      <c r="G304" s="179">
        <v>0.56</v>
      </c>
      <c r="H304" s="179">
        <v>0</v>
      </c>
      <c r="I304" s="179">
        <v>27.89</v>
      </c>
      <c r="J304" s="179">
        <v>93.79</v>
      </c>
      <c r="L304" s="6"/>
    </row>
    <row r="305" spans="1:12" ht="16.5" customHeight="1">
      <c r="A305" s="109"/>
      <c r="B305" s="109" t="s">
        <v>293</v>
      </c>
      <c r="C305" s="110">
        <v>247</v>
      </c>
      <c r="D305" s="111">
        <v>16.06</v>
      </c>
      <c r="E305" s="110">
        <v>30</v>
      </c>
      <c r="F305" s="106">
        <f t="shared" si="6"/>
        <v>20.878</v>
      </c>
      <c r="G305" s="179">
        <v>1.2</v>
      </c>
      <c r="H305" s="179">
        <v>0.56</v>
      </c>
      <c r="I305" s="179">
        <v>11.72</v>
      </c>
      <c r="J305" s="179">
        <v>56.7</v>
      </c>
      <c r="L305" s="6"/>
    </row>
    <row r="306" spans="1:12" ht="16.5" thickBot="1">
      <c r="A306" s="176"/>
      <c r="B306" s="123" t="s">
        <v>226</v>
      </c>
      <c r="C306" s="177"/>
      <c r="D306" s="125">
        <f>SUM(D299:D305)</f>
        <v>50.459999999999994</v>
      </c>
      <c r="E306" s="125"/>
      <c r="F306" s="125">
        <f>SUM(F299:F305)</f>
        <v>65.598</v>
      </c>
      <c r="G306" s="125">
        <f>SUM(G299:G305)</f>
        <v>30.36</v>
      </c>
      <c r="H306" s="125">
        <f>SUM(H299:H305)</f>
        <v>28.409999999999997</v>
      </c>
      <c r="I306" s="125">
        <f>SUM(I299:I305)</f>
        <v>123.07</v>
      </c>
      <c r="J306" s="125">
        <f>SUM(J299:J305)</f>
        <v>764.83</v>
      </c>
      <c r="L306" s="6"/>
    </row>
    <row r="307" spans="1:12" ht="16.5" customHeight="1" thickBot="1">
      <c r="A307" s="26"/>
      <c r="B307" s="26" t="s">
        <v>44</v>
      </c>
      <c r="C307" s="27"/>
      <c r="D307" s="33">
        <f>D306+D297</f>
        <v>82.94</v>
      </c>
      <c r="E307" s="33"/>
      <c r="F307" s="33">
        <f>F306+F297</f>
        <v>107.822</v>
      </c>
      <c r="G307" s="49">
        <f>G297+G306</f>
        <v>53.9</v>
      </c>
      <c r="H307" s="49">
        <f>H297+H306</f>
        <v>49.83</v>
      </c>
      <c r="I307" s="49">
        <f>I297+I306</f>
        <v>181.97</v>
      </c>
      <c r="J307" s="49">
        <f>J297+J306</f>
        <v>1294.0900000000001</v>
      </c>
      <c r="L307" s="6"/>
    </row>
    <row r="308" spans="2:10" ht="16.5" customHeight="1">
      <c r="B308" s="20"/>
      <c r="D308" s="17"/>
      <c r="G308" s="17"/>
      <c r="H308" s="17"/>
      <c r="I308" s="17"/>
      <c r="J308" s="17"/>
    </row>
    <row r="309" spans="2:10" ht="16.5" customHeight="1">
      <c r="B309" s="20"/>
      <c r="D309" s="17"/>
      <c r="G309" s="17"/>
      <c r="H309" s="17"/>
      <c r="I309" s="17"/>
      <c r="J309" s="17"/>
    </row>
    <row r="310" spans="2:11" ht="16.5" customHeight="1">
      <c r="B310" s="74"/>
      <c r="C310" s="41"/>
      <c r="D310" s="40"/>
      <c r="E310" s="42"/>
      <c r="F310" s="40"/>
      <c r="G310" s="34"/>
      <c r="H310" s="35"/>
      <c r="I310" s="35"/>
      <c r="J310" s="40"/>
      <c r="K310" s="219" t="s">
        <v>185</v>
      </c>
    </row>
    <row r="311" spans="2:11" ht="16.5" customHeight="1">
      <c r="B311" s="74"/>
      <c r="C311" s="41"/>
      <c r="D311" s="40"/>
      <c r="E311" s="42"/>
      <c r="F311" s="40"/>
      <c r="G311" s="38"/>
      <c r="H311" s="75"/>
      <c r="I311" s="75"/>
      <c r="J311" s="40"/>
      <c r="K311" s="76">
        <f>J338*M313/L314</f>
        <v>22.127659574468087</v>
      </c>
    </row>
    <row r="312" spans="2:10" ht="16.5" customHeight="1">
      <c r="B312" s="74"/>
      <c r="C312" s="41"/>
      <c r="D312" s="40"/>
      <c r="E312" s="42"/>
      <c r="F312" s="40"/>
      <c r="G312" s="38"/>
      <c r="H312" s="38"/>
      <c r="I312" s="38"/>
      <c r="J312" s="40"/>
    </row>
    <row r="313" spans="2:13" ht="18">
      <c r="B313" s="74"/>
      <c r="C313" s="41"/>
      <c r="D313" s="40"/>
      <c r="E313" s="42"/>
      <c r="F313" s="40"/>
      <c r="G313" s="38"/>
      <c r="H313" s="38"/>
      <c r="I313" s="38"/>
      <c r="J313" s="40"/>
      <c r="K313" s="77"/>
      <c r="M313" s="6">
        <v>100</v>
      </c>
    </row>
    <row r="314" spans="2:12" ht="16.5" customHeight="1">
      <c r="B314" s="74"/>
      <c r="C314" s="41"/>
      <c r="D314" s="40"/>
      <c r="E314" s="42"/>
      <c r="F314" s="40"/>
      <c r="G314" s="38"/>
      <c r="H314" s="38"/>
      <c r="I314" s="38"/>
      <c r="J314" s="40"/>
      <c r="L314" s="25">
        <v>2350</v>
      </c>
    </row>
    <row r="315" spans="2:10" ht="16.5" customHeight="1">
      <c r="B315" s="74"/>
      <c r="C315" s="41"/>
      <c r="D315" s="40"/>
      <c r="E315" s="42"/>
      <c r="F315" s="40"/>
      <c r="G315" s="38"/>
      <c r="H315" s="38"/>
      <c r="I315" s="38"/>
      <c r="J315" s="40"/>
    </row>
    <row r="316" spans="2:10" ht="16.5" customHeight="1">
      <c r="B316" s="74"/>
      <c r="C316" s="41"/>
      <c r="D316" s="40"/>
      <c r="E316" s="42"/>
      <c r="F316" s="40"/>
      <c r="G316" s="38"/>
      <c r="H316" s="38"/>
      <c r="I316" s="38"/>
      <c r="J316" s="40"/>
    </row>
    <row r="317" spans="2:10" ht="16.5" customHeight="1">
      <c r="B317" s="74"/>
      <c r="C317" s="41"/>
      <c r="D317" s="40"/>
      <c r="E317" s="42"/>
      <c r="F317" s="40"/>
      <c r="G317" s="38"/>
      <c r="H317" s="38"/>
      <c r="I317" s="38"/>
      <c r="J317" s="40"/>
    </row>
    <row r="318" spans="2:10" ht="16.5" customHeight="1">
      <c r="B318" s="74"/>
      <c r="C318" s="41"/>
      <c r="D318" s="40"/>
      <c r="E318" s="42"/>
      <c r="F318" s="40"/>
      <c r="G318" s="38"/>
      <c r="H318" s="38"/>
      <c r="I318" s="38"/>
      <c r="J318" s="40"/>
    </row>
    <row r="319" spans="1:24" s="25" customFormat="1" ht="16.5" customHeight="1">
      <c r="A319" s="6"/>
      <c r="B319" s="74"/>
      <c r="C319" s="41"/>
      <c r="D319" s="40"/>
      <c r="E319" s="42"/>
      <c r="F319" s="40"/>
      <c r="G319" s="38"/>
      <c r="H319" s="38"/>
      <c r="I319" s="38"/>
      <c r="J319" s="40"/>
      <c r="K319" s="78">
        <f>J346*M313/L314</f>
        <v>38.21617021276596</v>
      </c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spans="1:24" s="25" customFormat="1" ht="16.5" customHeight="1">
      <c r="A320" s="6"/>
      <c r="B320" s="74"/>
      <c r="C320" s="41"/>
      <c r="D320" s="40"/>
      <c r="E320" s="42"/>
      <c r="F320" s="40"/>
      <c r="G320" s="38"/>
      <c r="H320" s="38"/>
      <c r="I320" s="38"/>
      <c r="J320" s="40"/>
      <c r="K320" s="78">
        <f>J347*M313/L314</f>
        <v>60.34382978723404</v>
      </c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spans="1:24" s="25" customFormat="1" ht="16.5" customHeight="1">
      <c r="A321" s="6"/>
      <c r="B321" s="74"/>
      <c r="C321" s="41"/>
      <c r="D321" s="40"/>
      <c r="E321" s="42"/>
      <c r="F321" s="40"/>
      <c r="G321" s="38"/>
      <c r="H321" s="38"/>
      <c r="I321" s="38"/>
      <c r="J321" s="40"/>
      <c r="K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spans="1:24" s="25" customFormat="1" ht="16.5" customHeight="1">
      <c r="A322" s="6"/>
      <c r="B322" s="74"/>
      <c r="C322" s="41"/>
      <c r="D322" s="40"/>
      <c r="E322" s="42"/>
      <c r="F322" s="40"/>
      <c r="G322" s="38"/>
      <c r="H322" s="38"/>
      <c r="I322" s="38"/>
      <c r="J322" s="40"/>
      <c r="K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spans="1:24" s="25" customFormat="1" ht="16.5" customHeight="1">
      <c r="A323" s="6"/>
      <c r="B323" s="74"/>
      <c r="C323" s="41"/>
      <c r="D323" s="40"/>
      <c r="E323" s="42"/>
      <c r="F323" s="40"/>
      <c r="G323" s="38"/>
      <c r="H323" s="38"/>
      <c r="I323" s="38"/>
      <c r="J323" s="40"/>
      <c r="K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spans="1:24" s="25" customFormat="1" ht="16.5" customHeight="1">
      <c r="A324" s="6"/>
      <c r="B324" s="74"/>
      <c r="C324" s="41"/>
      <c r="D324" s="40"/>
      <c r="E324" s="42"/>
      <c r="F324" s="40"/>
      <c r="G324" s="38"/>
      <c r="H324" s="38"/>
      <c r="I324" s="38"/>
      <c r="J324" s="40"/>
      <c r="K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spans="2:10" ht="16.5" customHeight="1">
      <c r="B325" s="16" t="s">
        <v>63</v>
      </c>
      <c r="C325" s="41"/>
      <c r="D325" s="40"/>
      <c r="E325" s="42"/>
      <c r="F325" s="40"/>
      <c r="G325" s="38"/>
      <c r="H325" s="38"/>
      <c r="I325" s="38"/>
      <c r="J325" s="40"/>
    </row>
    <row r="326" spans="2:10" ht="16.5" customHeight="1">
      <c r="B326" s="16" t="s">
        <v>135</v>
      </c>
      <c r="C326" s="41"/>
      <c r="D326" s="40"/>
      <c r="E326" s="42"/>
      <c r="F326" s="40"/>
      <c r="G326" s="38"/>
      <c r="H326" s="38"/>
      <c r="I326" s="38"/>
      <c r="J326" s="40"/>
    </row>
    <row r="327" spans="2:10" ht="16.5" customHeight="1">
      <c r="B327" s="16" t="s">
        <v>211</v>
      </c>
      <c r="C327" s="41"/>
      <c r="D327" s="40"/>
      <c r="E327" s="42"/>
      <c r="F327" s="40"/>
      <c r="G327" s="38"/>
      <c r="H327" s="38"/>
      <c r="I327" s="38"/>
      <c r="J327" s="40"/>
    </row>
    <row r="328" spans="1:24" s="25" customFormat="1" ht="16.5" customHeight="1">
      <c r="A328" s="6"/>
      <c r="B328" s="19"/>
      <c r="C328" s="41"/>
      <c r="D328" s="40"/>
      <c r="E328" s="42"/>
      <c r="F328" s="40"/>
      <c r="G328" s="38"/>
      <c r="H328" s="38"/>
      <c r="I328" s="38"/>
      <c r="J328" s="40"/>
      <c r="K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 spans="1:24" s="25" customFormat="1" ht="16.5" customHeight="1">
      <c r="A329" s="6"/>
      <c r="B329" s="20"/>
      <c r="C329" s="41"/>
      <c r="D329" s="40"/>
      <c r="E329" s="42"/>
      <c r="F329" s="40"/>
      <c r="G329" s="38"/>
      <c r="H329" s="38"/>
      <c r="I329" s="38"/>
      <c r="J329" s="40"/>
      <c r="K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spans="1:24" s="25" customFormat="1" ht="16.5" customHeight="1">
      <c r="A330" s="6"/>
      <c r="B330" s="20"/>
      <c r="C330" s="41"/>
      <c r="D330" s="40"/>
      <c r="E330" s="42"/>
      <c r="F330" s="40"/>
      <c r="G330" s="38"/>
      <c r="H330" s="38"/>
      <c r="I330" s="38"/>
      <c r="J330" s="40"/>
      <c r="K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pans="1:24" s="25" customFormat="1" ht="16.5" customHeight="1" thickBot="1">
      <c r="A331" s="6"/>
      <c r="B331" s="20"/>
      <c r="C331" s="41"/>
      <c r="D331" s="40"/>
      <c r="E331" s="42"/>
      <c r="F331" s="40"/>
      <c r="G331" s="38"/>
      <c r="H331" s="38"/>
      <c r="I331" s="38"/>
      <c r="J331" s="40"/>
      <c r="K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1:24" s="25" customFormat="1" ht="16.5" customHeight="1" thickBot="1">
      <c r="A332" s="484"/>
      <c r="B332" s="484" t="s">
        <v>11</v>
      </c>
      <c r="C332" s="21" t="s">
        <v>12</v>
      </c>
      <c r="D332" s="489" t="s">
        <v>13</v>
      </c>
      <c r="E332" s="491" t="s">
        <v>14</v>
      </c>
      <c r="F332" s="489" t="s">
        <v>200</v>
      </c>
      <c r="G332" s="486" t="s">
        <v>15</v>
      </c>
      <c r="H332" s="487"/>
      <c r="I332" s="488"/>
      <c r="J332" s="22" t="s">
        <v>16</v>
      </c>
      <c r="K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spans="1:24" s="25" customFormat="1" ht="16.5" customHeight="1" thickBot="1">
      <c r="A333" s="485"/>
      <c r="B333" s="485"/>
      <c r="C333" s="23" t="s">
        <v>17</v>
      </c>
      <c r="D333" s="490"/>
      <c r="E333" s="492"/>
      <c r="F333" s="490"/>
      <c r="G333" s="24" t="s">
        <v>18</v>
      </c>
      <c r="H333" s="24" t="s">
        <v>19</v>
      </c>
      <c r="I333" s="24" t="s">
        <v>20</v>
      </c>
      <c r="J333" s="24" t="s">
        <v>21</v>
      </c>
      <c r="K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spans="1:24" s="25" customFormat="1" ht="16.5" customHeight="1" thickBot="1">
      <c r="A334" s="135"/>
      <c r="B334" s="136" t="s">
        <v>22</v>
      </c>
      <c r="C334" s="137"/>
      <c r="D334" s="138"/>
      <c r="E334" s="139"/>
      <c r="F334" s="138"/>
      <c r="G334" s="138"/>
      <c r="H334" s="138"/>
      <c r="I334" s="138"/>
      <c r="J334" s="140"/>
      <c r="K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spans="1:24" s="25" customFormat="1" ht="16.5" customHeight="1">
      <c r="A335" s="153" t="s">
        <v>136</v>
      </c>
      <c r="B335" s="153" t="s">
        <v>137</v>
      </c>
      <c r="C335" s="154">
        <v>150</v>
      </c>
      <c r="D335" s="155">
        <v>21.81</v>
      </c>
      <c r="E335" s="156">
        <v>30</v>
      </c>
      <c r="F335" s="155">
        <f>D335*E335%+D335</f>
        <v>28.352999999999998</v>
      </c>
      <c r="G335" s="155">
        <v>12.6</v>
      </c>
      <c r="H335" s="155">
        <v>16.35</v>
      </c>
      <c r="I335" s="155">
        <v>31.05</v>
      </c>
      <c r="J335" s="155">
        <v>256</v>
      </c>
      <c r="K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spans="1:10" ht="16.5" customHeight="1">
      <c r="A336" s="109" t="s">
        <v>82</v>
      </c>
      <c r="B336" s="116" t="s">
        <v>138</v>
      </c>
      <c r="C336" s="119">
        <v>200</v>
      </c>
      <c r="D336" s="111">
        <v>5.04</v>
      </c>
      <c r="E336" s="119">
        <v>30</v>
      </c>
      <c r="F336" s="118">
        <f>D336*E336%+D336</f>
        <v>6.552</v>
      </c>
      <c r="G336" s="118">
        <v>2.5</v>
      </c>
      <c r="H336" s="118">
        <v>3.6</v>
      </c>
      <c r="I336" s="118">
        <v>28.7</v>
      </c>
      <c r="J336" s="118">
        <v>152</v>
      </c>
    </row>
    <row r="337" spans="1:10" ht="16.5" customHeight="1">
      <c r="A337" s="116"/>
      <c r="B337" s="116" t="s">
        <v>126</v>
      </c>
      <c r="C337" s="159">
        <v>100</v>
      </c>
      <c r="D337" s="118">
        <v>11</v>
      </c>
      <c r="E337" s="119">
        <v>30</v>
      </c>
      <c r="F337" s="118">
        <f>D337*E337%+D337</f>
        <v>14.3</v>
      </c>
      <c r="G337" s="111">
        <v>5</v>
      </c>
      <c r="H337" s="111">
        <v>6</v>
      </c>
      <c r="I337" s="111">
        <v>8.5</v>
      </c>
      <c r="J337" s="111">
        <v>112</v>
      </c>
    </row>
    <row r="338" spans="1:10" ht="16.5" customHeight="1" thickBot="1">
      <c r="A338" s="123"/>
      <c r="B338" s="123" t="s">
        <v>226</v>
      </c>
      <c r="C338" s="123"/>
      <c r="D338" s="157">
        <f>SUM(D335:D337)</f>
        <v>37.849999999999994</v>
      </c>
      <c r="E338" s="157"/>
      <c r="F338" s="157">
        <f>SUM(F335:F337)</f>
        <v>49.205</v>
      </c>
      <c r="G338" s="157">
        <f>SUM(G335:G337)</f>
        <v>20.1</v>
      </c>
      <c r="H338" s="157">
        <f>SUM(H335:H337)</f>
        <v>25.950000000000003</v>
      </c>
      <c r="I338" s="157">
        <f>SUM(I335:I337)</f>
        <v>68.25</v>
      </c>
      <c r="J338" s="157">
        <f>SUM(J335:J337)</f>
        <v>520</v>
      </c>
    </row>
    <row r="339" spans="1:10" ht="16.5" customHeight="1" thickBot="1">
      <c r="A339" s="135"/>
      <c r="B339" s="136" t="s">
        <v>33</v>
      </c>
      <c r="C339" s="137"/>
      <c r="D339" s="138"/>
      <c r="E339" s="139"/>
      <c r="F339" s="138"/>
      <c r="G339" s="138"/>
      <c r="H339" s="138"/>
      <c r="I339" s="138"/>
      <c r="J339" s="140"/>
    </row>
    <row r="340" spans="1:10" ht="16.5" customHeight="1">
      <c r="A340" s="180" t="s">
        <v>85</v>
      </c>
      <c r="B340" s="180" t="s">
        <v>213</v>
      </c>
      <c r="C340" s="167">
        <v>100</v>
      </c>
      <c r="D340" s="168">
        <v>4.72</v>
      </c>
      <c r="E340" s="171">
        <v>30</v>
      </c>
      <c r="F340" s="168">
        <f aca="true" t="shared" si="7" ref="F340:F345">D340*E340%+D340</f>
        <v>6.135999999999999</v>
      </c>
      <c r="G340" s="168">
        <v>1.13</v>
      </c>
      <c r="H340" s="168">
        <v>9.15</v>
      </c>
      <c r="I340" s="168">
        <v>7.59</v>
      </c>
      <c r="J340" s="168">
        <v>117.25</v>
      </c>
    </row>
    <row r="341" spans="1:10" ht="16.5" customHeight="1">
      <c r="A341" s="109" t="s">
        <v>139</v>
      </c>
      <c r="B341" s="109" t="s">
        <v>214</v>
      </c>
      <c r="C341" s="115" t="s">
        <v>36</v>
      </c>
      <c r="D341" s="111">
        <v>9.81</v>
      </c>
      <c r="E341" s="110">
        <v>30</v>
      </c>
      <c r="F341" s="106">
        <f t="shared" si="7"/>
        <v>12.753</v>
      </c>
      <c r="G341" s="111">
        <v>8.92</v>
      </c>
      <c r="H341" s="111">
        <v>4.56</v>
      </c>
      <c r="I341" s="111">
        <v>21.28</v>
      </c>
      <c r="J341" s="111">
        <v>161.81</v>
      </c>
    </row>
    <row r="342" spans="1:10" ht="16.5" customHeight="1">
      <c r="A342" s="109" t="s">
        <v>140</v>
      </c>
      <c r="B342" s="109" t="s">
        <v>141</v>
      </c>
      <c r="C342" s="105" t="s">
        <v>59</v>
      </c>
      <c r="D342" s="106">
        <v>19.2</v>
      </c>
      <c r="E342" s="107">
        <v>30</v>
      </c>
      <c r="F342" s="106">
        <f t="shared" si="7"/>
        <v>24.96</v>
      </c>
      <c r="G342" s="115">
        <v>15.9</v>
      </c>
      <c r="H342" s="115">
        <v>14.4</v>
      </c>
      <c r="I342" s="115">
        <v>16</v>
      </c>
      <c r="J342" s="115">
        <v>261</v>
      </c>
    </row>
    <row r="343" spans="1:10" ht="16.5" customHeight="1">
      <c r="A343" s="211"/>
      <c r="B343" s="109" t="s">
        <v>292</v>
      </c>
      <c r="C343" s="110">
        <v>150</v>
      </c>
      <c r="D343" s="111">
        <v>6.74</v>
      </c>
      <c r="E343" s="110">
        <v>30</v>
      </c>
      <c r="F343" s="106">
        <f t="shared" si="7"/>
        <v>8.762</v>
      </c>
      <c r="G343" s="111">
        <v>4.6</v>
      </c>
      <c r="H343" s="111">
        <v>6.13</v>
      </c>
      <c r="I343" s="111">
        <v>28.53</v>
      </c>
      <c r="J343" s="111">
        <v>187.73</v>
      </c>
    </row>
    <row r="344" spans="1:10" ht="15">
      <c r="A344" s="109"/>
      <c r="B344" s="109" t="s">
        <v>62</v>
      </c>
      <c r="C344" s="158" t="s">
        <v>40</v>
      </c>
      <c r="D344" s="118">
        <v>1.45</v>
      </c>
      <c r="E344" s="110">
        <v>30</v>
      </c>
      <c r="F344" s="106">
        <f t="shared" si="7"/>
        <v>1.885</v>
      </c>
      <c r="G344" s="118">
        <v>2.67</v>
      </c>
      <c r="H344" s="118">
        <v>0.6</v>
      </c>
      <c r="I344" s="118">
        <v>16.8</v>
      </c>
      <c r="J344" s="118">
        <v>85.6</v>
      </c>
    </row>
    <row r="345" spans="1:10" ht="16.5" customHeight="1">
      <c r="A345" s="109" t="s">
        <v>190</v>
      </c>
      <c r="B345" s="109" t="s">
        <v>199</v>
      </c>
      <c r="C345" s="112">
        <v>200</v>
      </c>
      <c r="D345" s="111">
        <v>7.28</v>
      </c>
      <c r="E345" s="107">
        <v>30</v>
      </c>
      <c r="F345" s="106">
        <f t="shared" si="7"/>
        <v>9.464</v>
      </c>
      <c r="G345" s="111">
        <v>0.11</v>
      </c>
      <c r="H345" s="111">
        <v>0</v>
      </c>
      <c r="I345" s="111">
        <v>21.07</v>
      </c>
      <c r="J345" s="111">
        <v>84.69</v>
      </c>
    </row>
    <row r="346" spans="1:10" ht="16.5" customHeight="1" thickBot="1">
      <c r="A346" s="176"/>
      <c r="B346" s="123" t="s">
        <v>226</v>
      </c>
      <c r="C346" s="177"/>
      <c r="D346" s="125">
        <f>SUM(D340:D345)</f>
        <v>49.20000000000001</v>
      </c>
      <c r="E346" s="125"/>
      <c r="F346" s="125">
        <f>SUM(F340:F345)</f>
        <v>63.96</v>
      </c>
      <c r="G346" s="125">
        <f>SUM(G340:G345)</f>
        <v>33.330000000000005</v>
      </c>
      <c r="H346" s="125">
        <f>SUM(H340:H345)</f>
        <v>34.84</v>
      </c>
      <c r="I346" s="125">
        <f>SUM(I340:I345)</f>
        <v>111.27000000000001</v>
      </c>
      <c r="J346" s="125">
        <f>SUM(J340:J345)</f>
        <v>898.0799999999999</v>
      </c>
    </row>
    <row r="347" spans="1:10" ht="16.5" customHeight="1" thickBot="1">
      <c r="A347" s="26"/>
      <c r="B347" s="26" t="s">
        <v>44</v>
      </c>
      <c r="C347" s="27"/>
      <c r="D347" s="33">
        <f>D346+D338</f>
        <v>87.05000000000001</v>
      </c>
      <c r="E347" s="33"/>
      <c r="F347" s="33">
        <f>F346+F338</f>
        <v>113.16499999999999</v>
      </c>
      <c r="G347" s="33">
        <f>G338+G346</f>
        <v>53.43000000000001</v>
      </c>
      <c r="H347" s="33">
        <f>H338+H346</f>
        <v>60.790000000000006</v>
      </c>
      <c r="I347" s="33">
        <f>I338+I346</f>
        <v>179.52</v>
      </c>
      <c r="J347" s="33">
        <f>J338+J346</f>
        <v>1418.08</v>
      </c>
    </row>
    <row r="348" spans="1:10" ht="16.5" customHeight="1">
      <c r="A348" s="25"/>
      <c r="B348" s="74"/>
      <c r="C348" s="41"/>
      <c r="D348" s="40"/>
      <c r="E348" s="42"/>
      <c r="F348" s="40"/>
      <c r="G348" s="34"/>
      <c r="H348" s="35"/>
      <c r="I348" s="35"/>
      <c r="J348" s="40"/>
    </row>
    <row r="349" spans="1:10" ht="16.5" customHeight="1">
      <c r="A349" s="25"/>
      <c r="B349" s="74"/>
      <c r="C349" s="41"/>
      <c r="D349" s="40"/>
      <c r="E349" s="42"/>
      <c r="F349" s="40"/>
      <c r="G349" s="38"/>
      <c r="H349" s="58"/>
      <c r="I349" s="58"/>
      <c r="J349" s="40"/>
    </row>
    <row r="350" spans="11:13" ht="16.5" customHeight="1">
      <c r="K350" s="219" t="s">
        <v>143</v>
      </c>
      <c r="L350" s="220"/>
      <c r="M350" s="219"/>
    </row>
    <row r="351" ht="16.5" customHeight="1">
      <c r="K351" s="78">
        <f>J380*100/2350</f>
        <v>28.906085106382974</v>
      </c>
    </row>
    <row r="352" spans="11:13" ht="16.5" customHeight="1">
      <c r="K352" s="78"/>
      <c r="L352" s="25">
        <v>2350</v>
      </c>
      <c r="M352" s="6">
        <v>100</v>
      </c>
    </row>
    <row r="353" spans="1:11" ht="16.5" customHeight="1">
      <c r="A353" s="25"/>
      <c r="B353" s="74"/>
      <c r="C353" s="41"/>
      <c r="D353" s="40"/>
      <c r="E353" s="42"/>
      <c r="F353" s="40"/>
      <c r="G353" s="38"/>
      <c r="H353" s="38"/>
      <c r="I353" s="38"/>
      <c r="J353" s="40"/>
      <c r="K353" s="219"/>
    </row>
    <row r="354" spans="1:11" ht="16.5" customHeight="1">
      <c r="A354" s="25"/>
      <c r="B354" s="74"/>
      <c r="C354" s="41"/>
      <c r="D354" s="40"/>
      <c r="E354" s="42"/>
      <c r="F354" s="40"/>
      <c r="G354" s="38"/>
      <c r="H354" s="38"/>
      <c r="I354" s="38"/>
      <c r="J354" s="40"/>
      <c r="K354" s="219"/>
    </row>
    <row r="355" spans="1:11" ht="16.5" customHeight="1">
      <c r="A355" s="25"/>
      <c r="B355" s="74"/>
      <c r="C355" s="41"/>
      <c r="D355" s="40"/>
      <c r="E355" s="42"/>
      <c r="F355" s="40"/>
      <c r="G355" s="38"/>
      <c r="H355" s="38"/>
      <c r="I355" s="38"/>
      <c r="J355" s="40"/>
      <c r="K355" s="219"/>
    </row>
    <row r="356" spans="1:11" ht="16.5" customHeight="1">
      <c r="A356" s="25"/>
      <c r="B356" s="74"/>
      <c r="C356" s="41"/>
      <c r="D356" s="40"/>
      <c r="E356" s="42"/>
      <c r="F356" s="40"/>
      <c r="G356" s="38"/>
      <c r="H356" s="38"/>
      <c r="I356" s="38"/>
      <c r="J356" s="40"/>
      <c r="K356" s="219"/>
    </row>
    <row r="357" spans="1:13" ht="16.5" customHeight="1">
      <c r="A357" s="25"/>
      <c r="B357" s="74"/>
      <c r="C357" s="41"/>
      <c r="D357" s="40"/>
      <c r="E357" s="42"/>
      <c r="F357" s="40"/>
      <c r="G357" s="38"/>
      <c r="H357" s="38"/>
      <c r="I357" s="38"/>
      <c r="J357" s="40"/>
      <c r="K357" s="219"/>
      <c r="L357" s="220"/>
      <c r="M357" s="219"/>
    </row>
    <row r="358" spans="1:13" ht="16.5" customHeight="1">
      <c r="A358" s="25"/>
      <c r="B358" s="74"/>
      <c r="C358" s="41"/>
      <c r="D358" s="40"/>
      <c r="E358" s="42"/>
      <c r="F358" s="40"/>
      <c r="G358" s="38"/>
      <c r="H358" s="38"/>
      <c r="I358" s="38"/>
      <c r="J358" s="40"/>
      <c r="K358" s="219"/>
      <c r="L358" s="220"/>
      <c r="M358" s="219"/>
    </row>
    <row r="359" spans="1:13" ht="16.5" customHeight="1">
      <c r="A359" s="25"/>
      <c r="B359" s="74"/>
      <c r="C359" s="41"/>
      <c r="D359" s="40"/>
      <c r="E359" s="42"/>
      <c r="F359" s="40"/>
      <c r="G359" s="38"/>
      <c r="H359" s="38"/>
      <c r="I359" s="38"/>
      <c r="J359" s="40"/>
      <c r="K359" s="219"/>
      <c r="L359" s="220"/>
      <c r="M359" s="219"/>
    </row>
    <row r="360" spans="1:13" ht="16.5" customHeight="1">
      <c r="A360" s="25"/>
      <c r="B360" s="74"/>
      <c r="C360" s="41"/>
      <c r="D360" s="40"/>
      <c r="E360" s="42"/>
      <c r="F360" s="40"/>
      <c r="G360" s="38"/>
      <c r="H360" s="38"/>
      <c r="I360" s="38"/>
      <c r="J360" s="40"/>
      <c r="K360" s="219"/>
      <c r="L360" s="220"/>
      <c r="M360" s="219"/>
    </row>
    <row r="361" spans="1:13" ht="16.5" customHeight="1">
      <c r="A361" s="25"/>
      <c r="B361" s="74"/>
      <c r="C361" s="41"/>
      <c r="D361" s="40"/>
      <c r="E361" s="42"/>
      <c r="F361" s="40"/>
      <c r="G361" s="38"/>
      <c r="H361" s="38"/>
      <c r="I361" s="38"/>
      <c r="J361" s="40"/>
      <c r="K361" s="219"/>
      <c r="L361" s="220"/>
      <c r="M361" s="219"/>
    </row>
    <row r="362" spans="1:13" ht="16.5" customHeight="1">
      <c r="A362" s="25"/>
      <c r="B362" s="74"/>
      <c r="C362" s="41"/>
      <c r="D362" s="40"/>
      <c r="E362" s="42"/>
      <c r="F362" s="40"/>
      <c r="G362" s="38"/>
      <c r="H362" s="38"/>
      <c r="I362" s="38"/>
      <c r="J362" s="40"/>
      <c r="K362" s="219"/>
      <c r="L362" s="220"/>
      <c r="M362" s="219"/>
    </row>
    <row r="363" spans="1:13" ht="16.5" customHeight="1">
      <c r="A363" s="25"/>
      <c r="B363" s="74"/>
      <c r="C363" s="41"/>
      <c r="D363" s="40"/>
      <c r="E363" s="42"/>
      <c r="F363" s="40"/>
      <c r="G363" s="38"/>
      <c r="H363" s="38"/>
      <c r="I363" s="38"/>
      <c r="J363" s="40"/>
      <c r="K363" s="219"/>
      <c r="L363" s="220"/>
      <c r="M363" s="219"/>
    </row>
    <row r="364" spans="2:24" s="25" customFormat="1" ht="16.5" customHeight="1">
      <c r="B364" s="74"/>
      <c r="C364" s="41"/>
      <c r="D364" s="40"/>
      <c r="E364" s="42"/>
      <c r="F364" s="40"/>
      <c r="G364" s="38"/>
      <c r="H364" s="38"/>
      <c r="I364" s="38"/>
      <c r="J364" s="40"/>
      <c r="K364" s="78" t="e">
        <f>J389*M352/#REF!</f>
        <v>#REF!</v>
      </c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spans="1:24" s="25" customFormat="1" ht="16.5" customHeight="1">
      <c r="A365" s="6"/>
      <c r="B365" s="16" t="s">
        <v>142</v>
      </c>
      <c r="C365" s="41"/>
      <c r="D365" s="40"/>
      <c r="E365" s="42"/>
      <c r="F365" s="40"/>
      <c r="G365" s="38"/>
      <c r="H365" s="38"/>
      <c r="I365" s="38"/>
      <c r="J365" s="40"/>
      <c r="K365" s="219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spans="1:24" s="25" customFormat="1" ht="16.5" customHeight="1">
      <c r="A366" s="6"/>
      <c r="B366" s="16" t="s">
        <v>135</v>
      </c>
      <c r="C366" s="41"/>
      <c r="D366" s="40"/>
      <c r="E366" s="42"/>
      <c r="F366" s="40"/>
      <c r="G366" s="38"/>
      <c r="H366" s="38"/>
      <c r="I366" s="38"/>
      <c r="J366" s="40"/>
      <c r="K366" s="219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spans="1:24" s="25" customFormat="1" ht="16.5" customHeight="1">
      <c r="A367" s="6"/>
      <c r="B367" s="16" t="s">
        <v>211</v>
      </c>
      <c r="C367" s="41"/>
      <c r="D367" s="40"/>
      <c r="E367" s="42"/>
      <c r="F367" s="40"/>
      <c r="G367" s="38"/>
      <c r="H367" s="38"/>
      <c r="I367" s="38"/>
      <c r="J367" s="40"/>
      <c r="K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spans="1:24" s="25" customFormat="1" ht="16.5" customHeight="1">
      <c r="A368" s="6"/>
      <c r="B368" s="19"/>
      <c r="C368" s="6"/>
      <c r="D368" s="17"/>
      <c r="E368" s="18"/>
      <c r="F368" s="17"/>
      <c r="G368" s="17"/>
      <c r="H368" s="17"/>
      <c r="I368" s="17"/>
      <c r="J368" s="17"/>
      <c r="K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spans="1:24" s="25" customFormat="1" ht="16.5" customHeight="1">
      <c r="A369" s="6"/>
      <c r="B369" s="19"/>
      <c r="C369" s="6"/>
      <c r="D369" s="17"/>
      <c r="E369" s="18"/>
      <c r="F369" s="17"/>
      <c r="G369" s="17"/>
      <c r="H369" s="17"/>
      <c r="I369" s="17"/>
      <c r="J369" s="17"/>
      <c r="K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spans="1:24" s="25" customFormat="1" ht="16.5" customHeight="1">
      <c r="A370" s="6"/>
      <c r="B370" s="19"/>
      <c r="C370" s="6"/>
      <c r="D370" s="17"/>
      <c r="E370" s="18"/>
      <c r="F370" s="17"/>
      <c r="G370" s="17"/>
      <c r="H370" s="17"/>
      <c r="I370" s="17"/>
      <c r="J370" s="17"/>
      <c r="K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 spans="1:24" s="25" customFormat="1" ht="16.5" customHeight="1" thickBot="1">
      <c r="A371" s="6"/>
      <c r="B371" s="19"/>
      <c r="C371" s="6"/>
      <c r="D371" s="17"/>
      <c r="E371" s="18"/>
      <c r="F371" s="17"/>
      <c r="G371" s="17"/>
      <c r="H371" s="17"/>
      <c r="I371" s="17"/>
      <c r="J371" s="17"/>
      <c r="K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 spans="1:24" s="25" customFormat="1" ht="16.5" customHeight="1" thickBot="1">
      <c r="A372" s="484"/>
      <c r="B372" s="484" t="s">
        <v>11</v>
      </c>
      <c r="C372" s="21" t="s">
        <v>12</v>
      </c>
      <c r="D372" s="489" t="s">
        <v>13</v>
      </c>
      <c r="E372" s="491" t="s">
        <v>14</v>
      </c>
      <c r="F372" s="489" t="s">
        <v>200</v>
      </c>
      <c r="G372" s="486" t="s">
        <v>15</v>
      </c>
      <c r="H372" s="487"/>
      <c r="I372" s="488"/>
      <c r="J372" s="22" t="s">
        <v>16</v>
      </c>
      <c r="K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 spans="1:24" s="25" customFormat="1" ht="16.5" customHeight="1" thickBot="1">
      <c r="A373" s="485"/>
      <c r="B373" s="485"/>
      <c r="C373" s="23" t="s">
        <v>17</v>
      </c>
      <c r="D373" s="490"/>
      <c r="E373" s="492"/>
      <c r="F373" s="490"/>
      <c r="G373" s="24" t="s">
        <v>18</v>
      </c>
      <c r="H373" s="24" t="s">
        <v>19</v>
      </c>
      <c r="I373" s="24" t="s">
        <v>20</v>
      </c>
      <c r="J373" s="24" t="s">
        <v>21</v>
      </c>
      <c r="K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 spans="1:24" s="25" customFormat="1" ht="16.5" customHeight="1" thickBot="1">
      <c r="A374" s="135"/>
      <c r="B374" s="136" t="s">
        <v>108</v>
      </c>
      <c r="C374" s="137"/>
      <c r="D374" s="138"/>
      <c r="E374" s="139"/>
      <c r="F374" s="138"/>
      <c r="G374" s="138"/>
      <c r="H374" s="138"/>
      <c r="I374" s="138"/>
      <c r="J374" s="140"/>
      <c r="K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 spans="1:24" s="25" customFormat="1" ht="16.5" customHeight="1">
      <c r="A375" s="153"/>
      <c r="B375" s="153" t="s">
        <v>298</v>
      </c>
      <c r="C375" s="154">
        <v>60</v>
      </c>
      <c r="D375" s="155">
        <v>2.43</v>
      </c>
      <c r="E375" s="156">
        <v>30</v>
      </c>
      <c r="F375" s="155"/>
      <c r="G375" s="155">
        <v>0.26</v>
      </c>
      <c r="H375" s="155">
        <v>0.04</v>
      </c>
      <c r="I375" s="155">
        <v>1.05</v>
      </c>
      <c r="J375" s="155">
        <v>5.62</v>
      </c>
      <c r="K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 spans="1:24" s="25" customFormat="1" ht="16.5" customHeight="1">
      <c r="A376" s="116"/>
      <c r="B376" s="182" t="s">
        <v>215</v>
      </c>
      <c r="C376" s="183" t="s">
        <v>219</v>
      </c>
      <c r="D376" s="184">
        <v>13.08</v>
      </c>
      <c r="E376" s="119">
        <v>30</v>
      </c>
      <c r="F376" s="118">
        <f>D376*E376%+D376</f>
        <v>17.004</v>
      </c>
      <c r="G376" s="118">
        <v>6.4</v>
      </c>
      <c r="H376" s="118">
        <v>14.27</v>
      </c>
      <c r="I376" s="118">
        <v>12.51</v>
      </c>
      <c r="J376" s="118">
        <v>204.04</v>
      </c>
      <c r="K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 spans="1:24" s="25" customFormat="1" ht="16.5" customHeight="1">
      <c r="A377" s="116"/>
      <c r="B377" s="182" t="s">
        <v>216</v>
      </c>
      <c r="C377" s="183">
        <v>150</v>
      </c>
      <c r="D377" s="184">
        <v>1.77</v>
      </c>
      <c r="E377" s="119">
        <v>30</v>
      </c>
      <c r="F377" s="118">
        <f>D377*E377%+D377</f>
        <v>2.301</v>
      </c>
      <c r="G377" s="106">
        <v>5.25</v>
      </c>
      <c r="H377" s="106">
        <v>6.15</v>
      </c>
      <c r="I377" s="106">
        <v>35.25</v>
      </c>
      <c r="J377" s="106">
        <v>221</v>
      </c>
      <c r="K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spans="1:24" s="25" customFormat="1" ht="16.5" customHeight="1">
      <c r="A378" s="116"/>
      <c r="B378" s="109" t="s">
        <v>30</v>
      </c>
      <c r="C378" s="110">
        <v>30</v>
      </c>
      <c r="D378" s="111">
        <v>1.61</v>
      </c>
      <c r="E378" s="110">
        <v>30</v>
      </c>
      <c r="F378" s="106">
        <f>D378*E378%+D378</f>
        <v>2.093</v>
      </c>
      <c r="G378" s="111">
        <v>3.102</v>
      </c>
      <c r="H378" s="111">
        <v>1.1219999999999999</v>
      </c>
      <c r="I378" s="111">
        <v>9.03175</v>
      </c>
      <c r="J378" s="111">
        <v>58.633</v>
      </c>
      <c r="K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spans="1:10" ht="16.5" customHeight="1">
      <c r="A379" s="116" t="s">
        <v>223</v>
      </c>
      <c r="B379" s="116" t="s">
        <v>32</v>
      </c>
      <c r="C379" s="159">
        <v>200</v>
      </c>
      <c r="D379" s="111">
        <v>6.08</v>
      </c>
      <c r="E379" s="119">
        <v>30</v>
      </c>
      <c r="F379" s="118">
        <f>D379*E379%+D379</f>
        <v>7.904</v>
      </c>
      <c r="G379" s="111">
        <v>4.9</v>
      </c>
      <c r="H379" s="111">
        <v>5</v>
      </c>
      <c r="I379" s="111">
        <v>32.5</v>
      </c>
      <c r="J379" s="111">
        <v>190</v>
      </c>
    </row>
    <row r="380" spans="1:10" ht="16.5" customHeight="1" thickBot="1">
      <c r="A380" s="123"/>
      <c r="B380" s="123" t="s">
        <v>226</v>
      </c>
      <c r="C380" s="163"/>
      <c r="D380" s="157">
        <f>SUM(D375:D379)</f>
        <v>24.97</v>
      </c>
      <c r="E380" s="157"/>
      <c r="F380" s="157">
        <f>SUM(F375:F379)</f>
        <v>29.302</v>
      </c>
      <c r="G380" s="157">
        <f>SUM(G375:G379)</f>
        <v>19.912</v>
      </c>
      <c r="H380" s="157">
        <f>SUM(H375:H379)</f>
        <v>26.582</v>
      </c>
      <c r="I380" s="157">
        <f>SUM(I375:I379)</f>
        <v>90.34175</v>
      </c>
      <c r="J380" s="157">
        <f>SUM(J375:J379)</f>
        <v>679.2929999999999</v>
      </c>
    </row>
    <row r="381" spans="1:10" ht="16.5" customHeight="1" thickBot="1">
      <c r="A381" s="135"/>
      <c r="B381" s="136" t="s">
        <v>33</v>
      </c>
      <c r="C381" s="137"/>
      <c r="D381" s="138"/>
      <c r="E381" s="139"/>
      <c r="F381" s="138"/>
      <c r="G381" s="138"/>
      <c r="H381" s="138"/>
      <c r="I381" s="138"/>
      <c r="J381" s="140"/>
    </row>
    <row r="382" spans="1:10" ht="16.5" customHeight="1">
      <c r="A382" s="153" t="s">
        <v>184</v>
      </c>
      <c r="B382" s="153" t="s">
        <v>76</v>
      </c>
      <c r="C382" s="185">
        <v>50</v>
      </c>
      <c r="D382" s="186">
        <v>6.25</v>
      </c>
      <c r="E382" s="187">
        <v>30</v>
      </c>
      <c r="F382" s="155">
        <f aca="true" t="shared" si="8" ref="F382:F387">D382*E382%+D382</f>
        <v>8.125</v>
      </c>
      <c r="G382" s="168">
        <v>1.83</v>
      </c>
      <c r="H382" s="168">
        <v>0.57</v>
      </c>
      <c r="I382" s="168">
        <v>10.33</v>
      </c>
      <c r="J382" s="168">
        <v>53.79</v>
      </c>
    </row>
    <row r="383" spans="1:10" ht="16.5" customHeight="1">
      <c r="A383" s="109" t="s">
        <v>130</v>
      </c>
      <c r="B383" s="109" t="s">
        <v>131</v>
      </c>
      <c r="C383" s="110" t="s">
        <v>132</v>
      </c>
      <c r="D383" s="111">
        <v>5.29</v>
      </c>
      <c r="E383" s="110">
        <v>30</v>
      </c>
      <c r="F383" s="106">
        <f t="shared" si="8"/>
        <v>6.877</v>
      </c>
      <c r="G383" s="111">
        <v>2.12</v>
      </c>
      <c r="H383" s="111">
        <v>5.57</v>
      </c>
      <c r="I383" s="111">
        <v>13.5</v>
      </c>
      <c r="J383" s="111">
        <v>113.26</v>
      </c>
    </row>
    <row r="384" spans="1:10" ht="16.5" customHeight="1">
      <c r="A384" s="104" t="s">
        <v>147</v>
      </c>
      <c r="B384" s="104" t="s">
        <v>148</v>
      </c>
      <c r="C384" s="105">
        <v>200</v>
      </c>
      <c r="D384" s="106">
        <v>16.26</v>
      </c>
      <c r="E384" s="107">
        <v>30</v>
      </c>
      <c r="F384" s="118">
        <f t="shared" si="8"/>
        <v>21.138</v>
      </c>
      <c r="G384" s="106">
        <v>16.8</v>
      </c>
      <c r="H384" s="106">
        <v>19.61</v>
      </c>
      <c r="I384" s="106">
        <v>37.39</v>
      </c>
      <c r="J384" s="106">
        <v>393.26</v>
      </c>
    </row>
    <row r="385" spans="1:10" ht="16.5" customHeight="1">
      <c r="A385" s="109"/>
      <c r="B385" s="109" t="s">
        <v>120</v>
      </c>
      <c r="C385" s="120" t="s">
        <v>40</v>
      </c>
      <c r="D385" s="111">
        <v>2.02</v>
      </c>
      <c r="E385" s="110">
        <v>30</v>
      </c>
      <c r="F385" s="118">
        <f t="shared" si="8"/>
        <v>2.626</v>
      </c>
      <c r="G385" s="118">
        <v>3.2</v>
      </c>
      <c r="H385" s="118">
        <v>0.32</v>
      </c>
      <c r="I385" s="118">
        <v>27.46</v>
      </c>
      <c r="J385" s="118">
        <v>74.3</v>
      </c>
    </row>
    <row r="386" spans="1:10" ht="15">
      <c r="A386" s="109" t="s">
        <v>149</v>
      </c>
      <c r="B386" s="109" t="s">
        <v>150</v>
      </c>
      <c r="C386" s="115">
        <v>200</v>
      </c>
      <c r="D386" s="111">
        <v>5.28</v>
      </c>
      <c r="E386" s="110">
        <v>30</v>
      </c>
      <c r="F386" s="118">
        <f t="shared" si="8"/>
        <v>6.864000000000001</v>
      </c>
      <c r="G386" s="111">
        <v>0.8</v>
      </c>
      <c r="H386" s="111">
        <v>0</v>
      </c>
      <c r="I386" s="111">
        <v>45.9</v>
      </c>
      <c r="J386" s="111">
        <v>182</v>
      </c>
    </row>
    <row r="387" spans="1:10" ht="18" customHeight="1">
      <c r="A387" s="109"/>
      <c r="B387" s="109" t="s">
        <v>105</v>
      </c>
      <c r="C387" s="115">
        <v>243</v>
      </c>
      <c r="D387" s="111">
        <v>14.09</v>
      </c>
      <c r="E387" s="110">
        <v>30</v>
      </c>
      <c r="F387" s="118">
        <f t="shared" si="8"/>
        <v>18.317</v>
      </c>
      <c r="G387" s="111">
        <v>0.75</v>
      </c>
      <c r="H387" s="111">
        <v>0.75</v>
      </c>
      <c r="I387" s="111">
        <v>19.25</v>
      </c>
      <c r="J387" s="111">
        <v>84</v>
      </c>
    </row>
    <row r="388" spans="1:10" ht="18" customHeight="1" thickBot="1">
      <c r="A388" s="176"/>
      <c r="B388" s="123" t="s">
        <v>226</v>
      </c>
      <c r="C388" s="177"/>
      <c r="D388" s="125">
        <f>SUM(D382:D387)</f>
        <v>49.19</v>
      </c>
      <c r="E388" s="125"/>
      <c r="F388" s="125">
        <f>SUM(F382:F387)</f>
        <v>63.946999999999996</v>
      </c>
      <c r="G388" s="125">
        <f>SUM(G382:G387)</f>
        <v>25.5</v>
      </c>
      <c r="H388" s="125">
        <f>SUM(H382:H387)</f>
        <v>26.82</v>
      </c>
      <c r="I388" s="125">
        <f>SUM(I382:I387)</f>
        <v>153.83</v>
      </c>
      <c r="J388" s="125">
        <f>SUM(J382:J387)</f>
        <v>900.6099999999999</v>
      </c>
    </row>
    <row r="389" spans="1:10" ht="16.5" customHeight="1" thickBot="1">
      <c r="A389" s="26"/>
      <c r="B389" s="26" t="s">
        <v>44</v>
      </c>
      <c r="C389" s="27"/>
      <c r="D389" s="33">
        <f>D388+D380</f>
        <v>74.16</v>
      </c>
      <c r="E389" s="33"/>
      <c r="F389" s="33">
        <f>F388+F380</f>
        <v>93.249</v>
      </c>
      <c r="G389" s="24">
        <f>G380+G388</f>
        <v>45.412</v>
      </c>
      <c r="H389" s="24">
        <f>H380+H388</f>
        <v>53.402</v>
      </c>
      <c r="I389" s="24">
        <f>I380+I388</f>
        <v>244.17175000000003</v>
      </c>
      <c r="J389" s="24">
        <f>J380+J388</f>
        <v>1579.9029999999998</v>
      </c>
    </row>
    <row r="390" spans="1:10" ht="18" customHeight="1">
      <c r="A390" s="25"/>
      <c r="B390" s="74"/>
      <c r="C390" s="41"/>
      <c r="D390" s="40"/>
      <c r="E390" s="42"/>
      <c r="F390" s="40"/>
      <c r="G390" s="34"/>
      <c r="H390" s="35"/>
      <c r="I390" s="35"/>
      <c r="J390" s="40"/>
    </row>
    <row r="391" ht="16.5" customHeight="1">
      <c r="A391" s="25"/>
    </row>
    <row r="392" spans="1:10" ht="16.5" customHeight="1">
      <c r="A392" s="25"/>
      <c r="B392" s="74"/>
      <c r="C392" s="41"/>
      <c r="D392" s="40"/>
      <c r="E392" s="42"/>
      <c r="F392" s="40"/>
      <c r="G392" s="38"/>
      <c r="H392" s="58"/>
      <c r="I392" s="58"/>
      <c r="J392" s="40"/>
    </row>
    <row r="393" spans="1:10" ht="16.5" customHeight="1">
      <c r="A393" s="25"/>
      <c r="B393" s="74"/>
      <c r="C393" s="74"/>
      <c r="D393" s="74"/>
      <c r="E393" s="74"/>
      <c r="F393" s="74"/>
      <c r="G393" s="74"/>
      <c r="H393" s="74"/>
      <c r="I393" s="74"/>
      <c r="J393" s="74"/>
    </row>
    <row r="394" spans="1:11" ht="16.5" customHeight="1">
      <c r="A394" s="25"/>
      <c r="B394" s="74"/>
      <c r="C394" s="41"/>
      <c r="D394" s="40"/>
      <c r="E394" s="42"/>
      <c r="F394" s="40"/>
      <c r="G394" s="38"/>
      <c r="H394" s="38"/>
      <c r="I394" s="38"/>
      <c r="J394" s="40"/>
      <c r="K394" s="54">
        <f>J421*100/2350</f>
        <v>25.262621276595745</v>
      </c>
    </row>
    <row r="395" spans="1:12" ht="18">
      <c r="A395" s="25"/>
      <c r="B395" s="74"/>
      <c r="C395" s="41"/>
      <c r="D395" s="40"/>
      <c r="E395" s="42"/>
      <c r="F395" s="40"/>
      <c r="G395" s="38"/>
      <c r="H395" s="38"/>
      <c r="I395" s="38"/>
      <c r="J395" s="40"/>
      <c r="K395" s="54">
        <f>K394+K351+K311+K270+K233+K180+K140+K99+K62+K28</f>
        <v>248.2486921787234</v>
      </c>
      <c r="L395" s="97">
        <f>K395/10</f>
        <v>24.82486921787234</v>
      </c>
    </row>
    <row r="396" spans="1:11" ht="18">
      <c r="A396" s="25"/>
      <c r="B396" s="74"/>
      <c r="C396" s="41"/>
      <c r="D396" s="40"/>
      <c r="E396" s="42"/>
      <c r="F396" s="40"/>
      <c r="G396" s="38"/>
      <c r="H396" s="38"/>
      <c r="I396" s="38"/>
      <c r="J396" s="40"/>
      <c r="K396" s="54"/>
    </row>
    <row r="397" spans="1:14" ht="16.5" customHeight="1">
      <c r="A397" s="25"/>
      <c r="B397" s="74"/>
      <c r="C397" s="41"/>
      <c r="D397" s="40"/>
      <c r="E397" s="42"/>
      <c r="F397" s="40"/>
      <c r="G397" s="38"/>
      <c r="H397" s="38"/>
      <c r="I397" s="38"/>
      <c r="J397" s="40"/>
      <c r="L397" s="25">
        <v>2350</v>
      </c>
      <c r="N397" s="6">
        <v>10</v>
      </c>
    </row>
    <row r="398" spans="1:10" ht="16.5" customHeight="1">
      <c r="A398" s="25"/>
      <c r="B398" s="74"/>
      <c r="C398" s="41"/>
      <c r="D398" s="40"/>
      <c r="E398" s="42"/>
      <c r="F398" s="40"/>
      <c r="G398" s="38"/>
      <c r="H398" s="38"/>
      <c r="I398" s="38"/>
      <c r="J398" s="40"/>
    </row>
    <row r="399" spans="1:10" ht="16.5" customHeight="1">
      <c r="A399" s="25"/>
      <c r="B399" s="74"/>
      <c r="C399" s="41"/>
      <c r="D399" s="40"/>
      <c r="E399" s="42"/>
      <c r="F399" s="40"/>
      <c r="G399" s="38"/>
      <c r="H399" s="38"/>
      <c r="I399" s="38"/>
      <c r="J399" s="40"/>
    </row>
    <row r="400" spans="1:10" ht="16.5" customHeight="1">
      <c r="A400" s="25"/>
      <c r="B400" s="74"/>
      <c r="C400" s="41"/>
      <c r="D400" s="40"/>
      <c r="E400" s="42"/>
      <c r="F400" s="40"/>
      <c r="G400" s="38"/>
      <c r="H400" s="38"/>
      <c r="I400" s="38"/>
      <c r="J400" s="40"/>
    </row>
    <row r="401" spans="1:10" ht="16.5" customHeight="1">
      <c r="A401" s="25"/>
      <c r="B401" s="74"/>
      <c r="C401" s="41"/>
      <c r="D401" s="40"/>
      <c r="E401" s="42"/>
      <c r="F401" s="40"/>
      <c r="G401" s="38"/>
      <c r="H401" s="38"/>
      <c r="I401" s="38"/>
      <c r="J401" s="40"/>
    </row>
    <row r="402" spans="1:10" ht="16.5" customHeight="1">
      <c r="A402" s="25"/>
      <c r="B402" s="74"/>
      <c r="C402" s="41"/>
      <c r="D402" s="40"/>
      <c r="E402" s="42"/>
      <c r="F402" s="40"/>
      <c r="G402" s="38"/>
      <c r="H402" s="38"/>
      <c r="I402" s="38"/>
      <c r="J402" s="40"/>
    </row>
    <row r="403" spans="1:10" ht="16.5" customHeight="1">
      <c r="A403" s="25"/>
      <c r="B403" s="74"/>
      <c r="C403" s="41"/>
      <c r="D403" s="40"/>
      <c r="E403" s="42"/>
      <c r="F403" s="40"/>
      <c r="G403" s="38"/>
      <c r="H403" s="38"/>
      <c r="I403" s="38"/>
      <c r="J403" s="40"/>
    </row>
    <row r="404" spans="1:10" ht="16.5" customHeight="1">
      <c r="A404" s="25"/>
      <c r="B404" s="74"/>
      <c r="C404" s="41"/>
      <c r="D404" s="40"/>
      <c r="E404" s="42"/>
      <c r="F404" s="40"/>
      <c r="G404" s="38"/>
      <c r="H404" s="38"/>
      <c r="I404" s="38"/>
      <c r="J404" s="40"/>
    </row>
    <row r="405" spans="1:13" ht="16.5" customHeight="1">
      <c r="A405" s="25"/>
      <c r="B405" s="16" t="s">
        <v>151</v>
      </c>
      <c r="C405" s="41"/>
      <c r="D405" s="40"/>
      <c r="E405" s="42"/>
      <c r="F405" s="40"/>
      <c r="G405" s="38"/>
      <c r="H405" s="38"/>
      <c r="I405" s="38"/>
      <c r="J405" s="40"/>
      <c r="K405" s="219"/>
      <c r="L405" s="220"/>
      <c r="M405" s="219"/>
    </row>
    <row r="406" spans="2:11" ht="18">
      <c r="B406" s="16" t="s">
        <v>152</v>
      </c>
      <c r="C406" s="41"/>
      <c r="D406" s="40"/>
      <c r="E406" s="42"/>
      <c r="F406" s="40"/>
      <c r="G406" s="38"/>
      <c r="H406" s="38"/>
      <c r="I406" s="38"/>
      <c r="J406" s="40"/>
      <c r="K406" s="54">
        <f>J429*100/2350</f>
        <v>46.57659574468086</v>
      </c>
    </row>
    <row r="407" spans="2:11" ht="15">
      <c r="B407" s="16" t="s">
        <v>211</v>
      </c>
      <c r="D407" s="17"/>
      <c r="G407" s="17"/>
      <c r="H407" s="17"/>
      <c r="I407" s="17"/>
      <c r="J407" s="17"/>
      <c r="K407" s="54">
        <f>K406+K394</f>
        <v>71.8392170212766</v>
      </c>
    </row>
    <row r="408" spans="2:10" ht="16.5" customHeight="1" hidden="1" thickBot="1">
      <c r="B408" s="16"/>
      <c r="D408" s="17"/>
      <c r="G408" s="17"/>
      <c r="H408" s="17"/>
      <c r="I408" s="17"/>
      <c r="J408" s="17"/>
    </row>
    <row r="409" spans="2:11" ht="16.5" customHeight="1" hidden="1" thickBot="1">
      <c r="B409" s="16"/>
      <c r="D409" s="17"/>
      <c r="G409" s="17"/>
      <c r="H409" s="17"/>
      <c r="I409" s="17"/>
      <c r="J409" s="17"/>
      <c r="K409" s="91">
        <f>K408/10</f>
        <v>0</v>
      </c>
    </row>
    <row r="410" spans="2:10" ht="16.5" customHeight="1">
      <c r="B410" s="19"/>
      <c r="D410" s="17"/>
      <c r="G410" s="17"/>
      <c r="H410" s="17"/>
      <c r="I410" s="17"/>
      <c r="J410" s="17"/>
    </row>
    <row r="411" spans="2:10" ht="16.5" customHeight="1" thickBot="1">
      <c r="B411" s="19"/>
      <c r="D411" s="17"/>
      <c r="G411" s="17"/>
      <c r="H411" s="17"/>
      <c r="I411" s="17"/>
      <c r="J411" s="17"/>
    </row>
    <row r="412" spans="1:10" ht="16.5" customHeight="1" thickBot="1">
      <c r="A412" s="484"/>
      <c r="B412" s="484" t="s">
        <v>11</v>
      </c>
      <c r="C412" s="21" t="s">
        <v>12</v>
      </c>
      <c r="D412" s="489" t="s">
        <v>13</v>
      </c>
      <c r="E412" s="491" t="s">
        <v>14</v>
      </c>
      <c r="F412" s="489" t="s">
        <v>200</v>
      </c>
      <c r="G412" s="486" t="s">
        <v>15</v>
      </c>
      <c r="H412" s="487"/>
      <c r="I412" s="488"/>
      <c r="J412" s="22" t="s">
        <v>16</v>
      </c>
    </row>
    <row r="413" spans="1:10" ht="16.5" customHeight="1" thickBot="1">
      <c r="A413" s="485"/>
      <c r="B413" s="485"/>
      <c r="C413" s="23" t="s">
        <v>17</v>
      </c>
      <c r="D413" s="490"/>
      <c r="E413" s="492"/>
      <c r="F413" s="490"/>
      <c r="G413" s="24" t="s">
        <v>18</v>
      </c>
      <c r="H413" s="24" t="s">
        <v>19</v>
      </c>
      <c r="I413" s="24" t="s">
        <v>20</v>
      </c>
      <c r="J413" s="24" t="s">
        <v>21</v>
      </c>
    </row>
    <row r="414" spans="1:10" ht="16.5" customHeight="1" thickBot="1">
      <c r="A414" s="135"/>
      <c r="B414" s="136" t="s">
        <v>108</v>
      </c>
      <c r="C414" s="137"/>
      <c r="D414" s="138"/>
      <c r="E414" s="139"/>
      <c r="F414" s="138"/>
      <c r="G414" s="138"/>
      <c r="H414" s="138"/>
      <c r="I414" s="138"/>
      <c r="J414" s="140"/>
    </row>
    <row r="415" spans="1:10" ht="16.5" customHeight="1">
      <c r="A415" s="153"/>
      <c r="B415" s="153" t="s">
        <v>153</v>
      </c>
      <c r="C415" s="154">
        <v>25</v>
      </c>
      <c r="D415" s="155">
        <v>2.31</v>
      </c>
      <c r="E415" s="156">
        <v>30</v>
      </c>
      <c r="F415" s="155">
        <f aca="true" t="shared" si="9" ref="F415:F420">D415*E415%+D415</f>
        <v>3.003</v>
      </c>
      <c r="G415" s="168">
        <v>1.55</v>
      </c>
      <c r="H415" s="168">
        <v>0.04</v>
      </c>
      <c r="I415" s="168">
        <v>0.71</v>
      </c>
      <c r="J415" s="168">
        <v>9.42</v>
      </c>
    </row>
    <row r="416" spans="1:12" ht="16.5" customHeight="1">
      <c r="A416" s="116" t="s">
        <v>154</v>
      </c>
      <c r="B416" s="116" t="s">
        <v>155</v>
      </c>
      <c r="C416" s="117" t="s">
        <v>26</v>
      </c>
      <c r="D416" s="118">
        <v>9.62</v>
      </c>
      <c r="E416" s="119">
        <v>30</v>
      </c>
      <c r="F416" s="118">
        <f t="shared" si="9"/>
        <v>12.505999999999998</v>
      </c>
      <c r="G416" s="118">
        <v>19.57</v>
      </c>
      <c r="H416" s="118">
        <v>21.59</v>
      </c>
      <c r="I416" s="118">
        <v>18.4</v>
      </c>
      <c r="J416" s="118">
        <v>215</v>
      </c>
      <c r="L416" s="6"/>
    </row>
    <row r="417" spans="1:12" ht="16.5" customHeight="1">
      <c r="A417" s="116" t="s">
        <v>79</v>
      </c>
      <c r="B417" s="116" t="s">
        <v>80</v>
      </c>
      <c r="C417" s="158" t="s">
        <v>29</v>
      </c>
      <c r="D417" s="118">
        <v>5.26</v>
      </c>
      <c r="E417" s="119">
        <v>30</v>
      </c>
      <c r="F417" s="118">
        <f t="shared" si="9"/>
        <v>6.837999999999999</v>
      </c>
      <c r="G417" s="111">
        <v>3.15</v>
      </c>
      <c r="H417" s="111">
        <v>6.75</v>
      </c>
      <c r="I417" s="111">
        <v>21.9</v>
      </c>
      <c r="J417" s="111">
        <v>163.5</v>
      </c>
      <c r="L417" s="6"/>
    </row>
    <row r="418" spans="1:10" ht="16.5" customHeight="1">
      <c r="A418" s="116"/>
      <c r="B418" s="116" t="s">
        <v>53</v>
      </c>
      <c r="C418" s="119">
        <v>30</v>
      </c>
      <c r="D418" s="118">
        <v>0.81</v>
      </c>
      <c r="E418" s="119">
        <v>30</v>
      </c>
      <c r="F418" s="118">
        <f t="shared" si="9"/>
        <v>1.053</v>
      </c>
      <c r="G418" s="118">
        <v>2.2278000000000002</v>
      </c>
      <c r="H418" s="118">
        <v>0.2112</v>
      </c>
      <c r="I418" s="118">
        <v>13.3224</v>
      </c>
      <c r="J418" s="118">
        <v>64.1016</v>
      </c>
    </row>
    <row r="419" spans="1:10" ht="16.5" customHeight="1">
      <c r="A419" s="116" t="s">
        <v>156</v>
      </c>
      <c r="B419" s="116" t="s">
        <v>73</v>
      </c>
      <c r="C419" s="117">
        <v>200</v>
      </c>
      <c r="D419" s="118">
        <v>3.05</v>
      </c>
      <c r="E419" s="119">
        <v>30</v>
      </c>
      <c r="F419" s="118">
        <f t="shared" si="9"/>
        <v>3.965</v>
      </c>
      <c r="G419" s="117">
        <v>1.6</v>
      </c>
      <c r="H419" s="117">
        <v>1.6</v>
      </c>
      <c r="I419" s="117">
        <v>17.3</v>
      </c>
      <c r="J419" s="117">
        <v>87</v>
      </c>
    </row>
    <row r="420" spans="1:10" ht="16.5" customHeight="1">
      <c r="A420" s="116"/>
      <c r="B420" s="116" t="s">
        <v>217</v>
      </c>
      <c r="C420" s="117">
        <v>200</v>
      </c>
      <c r="D420" s="118">
        <v>11.8</v>
      </c>
      <c r="E420" s="119">
        <v>30</v>
      </c>
      <c r="F420" s="118">
        <f t="shared" si="9"/>
        <v>15.34</v>
      </c>
      <c r="G420" s="118">
        <v>1.2</v>
      </c>
      <c r="H420" s="118">
        <v>0.45</v>
      </c>
      <c r="I420" s="118">
        <v>14.7</v>
      </c>
      <c r="J420" s="118">
        <v>54.65</v>
      </c>
    </row>
    <row r="421" spans="1:10" ht="16.5" customHeight="1" thickBot="1">
      <c r="A421" s="160"/>
      <c r="B421" s="123" t="s">
        <v>226</v>
      </c>
      <c r="C421" s="123"/>
      <c r="D421" s="125">
        <f>SUM(D415:D420)</f>
        <v>32.849999999999994</v>
      </c>
      <c r="E421" s="125"/>
      <c r="F421" s="125">
        <f>SUM(F415:F420)</f>
        <v>42.705</v>
      </c>
      <c r="G421" s="125">
        <f>SUM(G415:G420)</f>
        <v>29.2978</v>
      </c>
      <c r="H421" s="125">
        <f>SUM(H415:H420)</f>
        <v>30.6412</v>
      </c>
      <c r="I421" s="125">
        <f>SUM(I415:I420)</f>
        <v>86.3324</v>
      </c>
      <c r="J421" s="125">
        <f>SUM(J415:J420)</f>
        <v>593.6716</v>
      </c>
    </row>
    <row r="422" spans="1:10" ht="16.5" customHeight="1" thickBot="1">
      <c r="A422" s="135"/>
      <c r="B422" s="136" t="s">
        <v>127</v>
      </c>
      <c r="C422" s="137"/>
      <c r="D422" s="138"/>
      <c r="E422" s="139"/>
      <c r="F422" s="138"/>
      <c r="G422" s="138"/>
      <c r="H422" s="138"/>
      <c r="I422" s="138"/>
      <c r="J422" s="140"/>
    </row>
    <row r="423" spans="1:10" ht="16.5" customHeight="1">
      <c r="A423" s="153" t="s">
        <v>158</v>
      </c>
      <c r="B423" s="153" t="s">
        <v>159</v>
      </c>
      <c r="C423" s="154">
        <v>100</v>
      </c>
      <c r="D423" s="155">
        <v>7.91</v>
      </c>
      <c r="E423" s="156">
        <v>30</v>
      </c>
      <c r="F423" s="155">
        <f aca="true" t="shared" si="10" ref="F423:F428">D423*E423%+D423</f>
        <v>10.283</v>
      </c>
      <c r="G423" s="155">
        <v>3.77</v>
      </c>
      <c r="H423" s="155">
        <v>14.43</v>
      </c>
      <c r="I423" s="155">
        <v>7.65</v>
      </c>
      <c r="J423" s="155">
        <v>175.45</v>
      </c>
    </row>
    <row r="424" spans="1:10" ht="16.5" customHeight="1">
      <c r="A424" s="116" t="s">
        <v>160</v>
      </c>
      <c r="B424" s="116" t="s">
        <v>161</v>
      </c>
      <c r="C424" s="117">
        <v>250</v>
      </c>
      <c r="D424" s="118">
        <v>2.59</v>
      </c>
      <c r="E424" s="119">
        <v>30</v>
      </c>
      <c r="F424" s="118">
        <f t="shared" si="10"/>
        <v>3.367</v>
      </c>
      <c r="G424" s="118">
        <v>2.8</v>
      </c>
      <c r="H424" s="118">
        <v>5.8</v>
      </c>
      <c r="I424" s="118">
        <v>13.9</v>
      </c>
      <c r="J424" s="118">
        <v>120</v>
      </c>
    </row>
    <row r="425" spans="1:10" ht="16.5" customHeight="1">
      <c r="A425" s="116" t="s">
        <v>198</v>
      </c>
      <c r="B425" s="116" t="s">
        <v>196</v>
      </c>
      <c r="C425" s="117" t="s">
        <v>197</v>
      </c>
      <c r="D425" s="118">
        <v>35.5</v>
      </c>
      <c r="E425" s="119">
        <v>30</v>
      </c>
      <c r="F425" s="118">
        <f t="shared" si="10"/>
        <v>46.15</v>
      </c>
      <c r="G425" s="118">
        <v>23</v>
      </c>
      <c r="H425" s="118">
        <v>25</v>
      </c>
      <c r="I425" s="118">
        <v>4</v>
      </c>
      <c r="J425" s="118">
        <v>331</v>
      </c>
    </row>
    <row r="426" spans="1:10" ht="16.5" customHeight="1">
      <c r="A426" s="188" t="s">
        <v>90</v>
      </c>
      <c r="B426" s="188" t="s">
        <v>162</v>
      </c>
      <c r="C426" s="159">
        <v>150</v>
      </c>
      <c r="D426" s="118">
        <v>2.72</v>
      </c>
      <c r="E426" s="119">
        <v>30</v>
      </c>
      <c r="F426" s="118">
        <f t="shared" si="10"/>
        <v>3.5360000000000005</v>
      </c>
      <c r="G426" s="117">
        <v>8.4</v>
      </c>
      <c r="H426" s="117">
        <v>10.8</v>
      </c>
      <c r="I426" s="117">
        <v>41.25</v>
      </c>
      <c r="J426" s="117">
        <v>280.5</v>
      </c>
    </row>
    <row r="427" spans="1:10" ht="16.5" customHeight="1">
      <c r="A427" s="116"/>
      <c r="B427" s="116" t="s">
        <v>62</v>
      </c>
      <c r="C427" s="158" t="s">
        <v>40</v>
      </c>
      <c r="D427" s="118">
        <v>1.45</v>
      </c>
      <c r="E427" s="119">
        <v>30</v>
      </c>
      <c r="F427" s="118">
        <f t="shared" si="10"/>
        <v>1.885</v>
      </c>
      <c r="G427" s="118">
        <v>2.67</v>
      </c>
      <c r="H427" s="118">
        <v>0.6</v>
      </c>
      <c r="I427" s="118">
        <v>16.8</v>
      </c>
      <c r="J427" s="118">
        <v>85.6</v>
      </c>
    </row>
    <row r="428" spans="1:10" ht="16.5" customHeight="1">
      <c r="A428" s="116" t="s">
        <v>163</v>
      </c>
      <c r="B428" s="116" t="s">
        <v>164</v>
      </c>
      <c r="C428" s="159">
        <v>200</v>
      </c>
      <c r="D428" s="118">
        <v>2.53</v>
      </c>
      <c r="E428" s="119">
        <v>30</v>
      </c>
      <c r="F428" s="118">
        <f t="shared" si="10"/>
        <v>3.2889999999999997</v>
      </c>
      <c r="G428" s="118">
        <v>0.1</v>
      </c>
      <c r="H428" s="118">
        <v>0</v>
      </c>
      <c r="I428" s="118">
        <v>26.4</v>
      </c>
      <c r="J428" s="118">
        <v>102</v>
      </c>
    </row>
    <row r="429" spans="1:12" ht="16.5" customHeight="1" thickBot="1">
      <c r="A429" s="176"/>
      <c r="B429" s="123" t="s">
        <v>226</v>
      </c>
      <c r="C429" s="177"/>
      <c r="D429" s="125">
        <f>SUM(D423:D428)</f>
        <v>52.7</v>
      </c>
      <c r="E429" s="125"/>
      <c r="F429" s="125">
        <f>SUM(F423:F428)</f>
        <v>68.51</v>
      </c>
      <c r="G429" s="125">
        <f>SUM(G423:G428)</f>
        <v>40.74</v>
      </c>
      <c r="H429" s="125">
        <f>SUM(H423:H428)</f>
        <v>56.63</v>
      </c>
      <c r="I429" s="125">
        <f>SUM(I423:I428)</f>
        <v>110</v>
      </c>
      <c r="J429" s="125">
        <f>SUM(J423:J428)</f>
        <v>1094.5500000000002</v>
      </c>
      <c r="L429" s="6"/>
    </row>
    <row r="430" spans="1:12" ht="16.5" customHeight="1" thickBot="1">
      <c r="A430" s="26"/>
      <c r="B430" s="26" t="s">
        <v>218</v>
      </c>
      <c r="C430" s="27"/>
      <c r="D430" s="33">
        <f>D429+D421</f>
        <v>85.55</v>
      </c>
      <c r="E430" s="33"/>
      <c r="F430" s="33">
        <f>F429+F421</f>
        <v>111.215</v>
      </c>
      <c r="G430" s="24">
        <f>G421+G429</f>
        <v>70.0378</v>
      </c>
      <c r="H430" s="24">
        <f>H421+H429</f>
        <v>87.27120000000001</v>
      </c>
      <c r="I430" s="24">
        <f>I421+I429</f>
        <v>196.3324</v>
      </c>
      <c r="J430" s="24">
        <f>J421+J429</f>
        <v>1688.2216000000003</v>
      </c>
      <c r="L430" s="6"/>
    </row>
    <row r="431" spans="2:12" ht="16.5" customHeight="1">
      <c r="B431" s="82"/>
      <c r="C431" s="83"/>
      <c r="D431" s="84"/>
      <c r="E431" s="79"/>
      <c r="F431" s="57"/>
      <c r="G431" s="57"/>
      <c r="H431" s="57"/>
      <c r="I431" s="57"/>
      <c r="J431" s="34"/>
      <c r="L431" s="6"/>
    </row>
    <row r="432" spans="2:12" ht="16.5" customHeight="1">
      <c r="B432" s="482"/>
      <c r="C432" s="482"/>
      <c r="D432" s="39"/>
      <c r="E432" s="80"/>
      <c r="F432" s="39"/>
      <c r="G432" s="39"/>
      <c r="H432" s="81"/>
      <c r="I432" s="483"/>
      <c r="J432" s="483"/>
      <c r="L432" s="6"/>
    </row>
    <row r="433" ht="16.5" customHeight="1">
      <c r="L433" s="6"/>
    </row>
    <row r="434" ht="16.5" customHeight="1">
      <c r="L434" s="6"/>
    </row>
    <row r="435" ht="16.5" customHeight="1">
      <c r="L435" s="6"/>
    </row>
    <row r="436" ht="16.5" customHeight="1">
      <c r="L436" s="6"/>
    </row>
    <row r="437" ht="16.5" customHeight="1">
      <c r="L437" s="6"/>
    </row>
    <row r="438" ht="16.5" customHeight="1">
      <c r="L438" s="6"/>
    </row>
    <row r="439" ht="16.5" customHeight="1">
      <c r="L439" s="6"/>
    </row>
    <row r="440" ht="16.5" customHeight="1">
      <c r="L440" s="6"/>
    </row>
    <row r="441" ht="16.5" customHeight="1">
      <c r="L441" s="6"/>
    </row>
    <row r="442" ht="16.5" customHeight="1">
      <c r="L442" s="6"/>
    </row>
    <row r="443" ht="16.5" customHeight="1">
      <c r="L443" s="6"/>
    </row>
    <row r="444" ht="16.5" customHeight="1">
      <c r="L444" s="6"/>
    </row>
    <row r="445" ht="16.5" customHeight="1">
      <c r="L445" s="6"/>
    </row>
    <row r="446" ht="16.5" customHeight="1">
      <c r="L446" s="6"/>
    </row>
    <row r="447" spans="2:12" ht="16.5" customHeight="1">
      <c r="B447" s="16" t="s">
        <v>165</v>
      </c>
      <c r="C447" s="41"/>
      <c r="D447" s="40"/>
      <c r="E447" s="42"/>
      <c r="F447" s="40"/>
      <c r="G447" s="38"/>
      <c r="H447" s="38"/>
      <c r="I447" s="38"/>
      <c r="J447" s="40"/>
      <c r="L447" s="6"/>
    </row>
    <row r="448" spans="2:12" ht="16.5" customHeight="1">
      <c r="B448" s="16" t="s">
        <v>166</v>
      </c>
      <c r="C448" s="41"/>
      <c r="D448" s="40"/>
      <c r="E448" s="42"/>
      <c r="F448" s="40"/>
      <c r="G448" s="38"/>
      <c r="H448" s="38"/>
      <c r="I448" s="38"/>
      <c r="J448" s="40"/>
      <c r="L448" s="6"/>
    </row>
    <row r="449" spans="2:12" ht="16.5" customHeight="1">
      <c r="B449" s="16" t="s">
        <v>211</v>
      </c>
      <c r="D449" s="17"/>
      <c r="G449" s="17"/>
      <c r="H449" s="17"/>
      <c r="I449" s="17"/>
      <c r="J449" s="17"/>
      <c r="L449" s="6"/>
    </row>
    <row r="450" spans="2:12" ht="16.5" customHeight="1">
      <c r="B450" s="19"/>
      <c r="D450" s="17"/>
      <c r="G450" s="17"/>
      <c r="H450" s="17"/>
      <c r="I450" s="17"/>
      <c r="J450" s="17"/>
      <c r="L450" s="6"/>
    </row>
    <row r="451" ht="16.5" customHeight="1">
      <c r="L451" s="6"/>
    </row>
    <row r="452" spans="2:12" ht="16.5" customHeight="1">
      <c r="B452" s="19"/>
      <c r="D452" s="17"/>
      <c r="G452" s="17"/>
      <c r="H452" s="17"/>
      <c r="I452" s="17"/>
      <c r="J452" s="17"/>
      <c r="L452" s="6"/>
    </row>
    <row r="453" spans="2:12" ht="16.5" customHeight="1" thickBot="1">
      <c r="B453" s="19"/>
      <c r="D453" s="17"/>
      <c r="G453" s="17"/>
      <c r="H453" s="17"/>
      <c r="I453" s="17"/>
      <c r="J453" s="17"/>
      <c r="L453" s="6"/>
    </row>
    <row r="454" spans="1:12" ht="16.5" customHeight="1" thickBot="1">
      <c r="A454" s="484"/>
      <c r="B454" s="484" t="s">
        <v>11</v>
      </c>
      <c r="C454" s="21" t="s">
        <v>12</v>
      </c>
      <c r="D454" s="489" t="s">
        <v>13</v>
      </c>
      <c r="E454" s="491" t="s">
        <v>14</v>
      </c>
      <c r="F454" s="489" t="s">
        <v>200</v>
      </c>
      <c r="G454" s="486" t="s">
        <v>15</v>
      </c>
      <c r="H454" s="487"/>
      <c r="I454" s="488"/>
      <c r="J454" s="22" t="s">
        <v>16</v>
      </c>
      <c r="L454" s="6"/>
    </row>
    <row r="455" spans="1:12" ht="16.5" customHeight="1" thickBot="1">
      <c r="A455" s="485"/>
      <c r="B455" s="485"/>
      <c r="C455" s="23" t="s">
        <v>17</v>
      </c>
      <c r="D455" s="490"/>
      <c r="E455" s="492"/>
      <c r="F455" s="490"/>
      <c r="G455" s="24" t="s">
        <v>18</v>
      </c>
      <c r="H455" s="24" t="s">
        <v>19</v>
      </c>
      <c r="I455" s="24" t="s">
        <v>20</v>
      </c>
      <c r="J455" s="24" t="s">
        <v>21</v>
      </c>
      <c r="L455" s="6"/>
    </row>
    <row r="456" spans="1:12" ht="16.5" customHeight="1" thickBot="1">
      <c r="A456" s="135"/>
      <c r="B456" s="136" t="s">
        <v>108</v>
      </c>
      <c r="C456" s="137"/>
      <c r="D456" s="138"/>
      <c r="E456" s="139"/>
      <c r="F456" s="138"/>
      <c r="G456" s="138"/>
      <c r="H456" s="138"/>
      <c r="I456" s="138"/>
      <c r="J456" s="140"/>
      <c r="L456" s="6"/>
    </row>
    <row r="457" spans="1:12" ht="16.5" customHeight="1">
      <c r="A457" s="153"/>
      <c r="B457" s="153" t="s">
        <v>76</v>
      </c>
      <c r="C457" s="154">
        <v>25</v>
      </c>
      <c r="D457" s="155"/>
      <c r="E457" s="156">
        <v>30</v>
      </c>
      <c r="F457" s="155"/>
      <c r="G457" s="168">
        <v>0.92</v>
      </c>
      <c r="H457" s="168">
        <v>0.29</v>
      </c>
      <c r="I457" s="168">
        <v>5.17</v>
      </c>
      <c r="J457" s="168">
        <v>26.9</v>
      </c>
      <c r="L457" s="6"/>
    </row>
    <row r="458" spans="1:12" ht="16.5" customHeight="1">
      <c r="A458" s="116" t="s">
        <v>167</v>
      </c>
      <c r="B458" s="116" t="s">
        <v>168</v>
      </c>
      <c r="C458" s="117" t="s">
        <v>169</v>
      </c>
      <c r="D458" s="118"/>
      <c r="E458" s="119">
        <v>30</v>
      </c>
      <c r="F458" s="118"/>
      <c r="G458" s="117">
        <v>11.04</v>
      </c>
      <c r="H458" s="117">
        <v>16.23</v>
      </c>
      <c r="I458" s="117">
        <v>13.52</v>
      </c>
      <c r="J458" s="118">
        <v>244.33</v>
      </c>
      <c r="L458" s="6"/>
    </row>
    <row r="459" spans="1:12" ht="16.5" customHeight="1">
      <c r="A459" s="188" t="s">
        <v>60</v>
      </c>
      <c r="B459" s="188" t="s">
        <v>170</v>
      </c>
      <c r="C459" s="159">
        <v>150</v>
      </c>
      <c r="D459" s="118"/>
      <c r="E459" s="119">
        <v>30</v>
      </c>
      <c r="F459" s="118"/>
      <c r="G459" s="118">
        <v>3.75</v>
      </c>
      <c r="H459" s="118">
        <v>6.15</v>
      </c>
      <c r="I459" s="118">
        <v>38.55</v>
      </c>
      <c r="J459" s="118">
        <v>228</v>
      </c>
      <c r="L459" s="6"/>
    </row>
    <row r="460" spans="1:12" ht="16.5" customHeight="1">
      <c r="A460" s="116"/>
      <c r="B460" s="116" t="s">
        <v>53</v>
      </c>
      <c r="C460" s="119">
        <v>30</v>
      </c>
      <c r="D460" s="118"/>
      <c r="E460" s="119">
        <v>30</v>
      </c>
      <c r="F460" s="118"/>
      <c r="G460" s="118">
        <v>2.2278000000000002</v>
      </c>
      <c r="H460" s="118">
        <v>0.2112</v>
      </c>
      <c r="I460" s="118">
        <v>13.3224</v>
      </c>
      <c r="J460" s="118">
        <v>64.1016</v>
      </c>
      <c r="L460" s="6"/>
    </row>
    <row r="461" spans="1:12" ht="16.5" customHeight="1">
      <c r="A461" s="116" t="s">
        <v>223</v>
      </c>
      <c r="B461" s="116" t="s">
        <v>32</v>
      </c>
      <c r="C461" s="159">
        <v>200</v>
      </c>
      <c r="D461" s="111"/>
      <c r="E461" s="119">
        <v>30</v>
      </c>
      <c r="F461" s="118"/>
      <c r="G461" s="111">
        <v>4.9</v>
      </c>
      <c r="H461" s="111">
        <v>5</v>
      </c>
      <c r="I461" s="111">
        <v>32.5</v>
      </c>
      <c r="J461" s="111">
        <v>190</v>
      </c>
      <c r="L461" s="6"/>
    </row>
    <row r="462" spans="1:12" ht="16.5" customHeight="1" thickBot="1">
      <c r="A462" s="190"/>
      <c r="B462" s="123" t="s">
        <v>226</v>
      </c>
      <c r="C462" s="190"/>
      <c r="D462" s="157"/>
      <c r="E462" s="157"/>
      <c r="F462" s="157"/>
      <c r="G462" s="157">
        <f>SUM(G457:G461)</f>
        <v>22.8378</v>
      </c>
      <c r="H462" s="157">
        <f>SUM(H457:H461)</f>
        <v>27.881200000000003</v>
      </c>
      <c r="I462" s="157">
        <f>SUM(I457:I461)</f>
        <v>103.0624</v>
      </c>
      <c r="J462" s="157">
        <f>SUM(J457:J461)</f>
        <v>753.3316</v>
      </c>
      <c r="L462" s="6"/>
    </row>
    <row r="463" spans="1:12" ht="18.75" thickBot="1">
      <c r="A463" s="85"/>
      <c r="B463" s="85" t="s">
        <v>227</v>
      </c>
      <c r="C463" s="86" t="s">
        <v>287</v>
      </c>
      <c r="D463" s="87"/>
      <c r="E463" s="87"/>
      <c r="F463" s="87"/>
      <c r="G463" s="87">
        <f>G462+G421+G380+G338+G297+G260+G221+G180+G140+G99+G62+G28</f>
        <v>281.9029494</v>
      </c>
      <c r="H463" s="87">
        <f>H462+H421+H380+H338+H297+H260+H221+H180+H140+H99+H62+H28</f>
        <v>298.5153192</v>
      </c>
      <c r="I463" s="87">
        <f>I462+I421+I380+I338+I297+I260+I221+I180+I140+I99+I62+I28</f>
        <v>952.3271279500001</v>
      </c>
      <c r="J463" s="96">
        <f>J462+J421+J380+J338+J297+J260+J221+J180+J140+J99+J62+J28</f>
        <v>7178.7481822</v>
      </c>
      <c r="L463" s="6"/>
    </row>
    <row r="464" spans="1:12" ht="16.5" customHeight="1" thickBot="1">
      <c r="A464" s="89"/>
      <c r="B464" s="89" t="s">
        <v>228</v>
      </c>
      <c r="C464" s="90"/>
      <c r="D464" s="91"/>
      <c r="E464" s="92"/>
      <c r="F464" s="91"/>
      <c r="G464" s="91">
        <f>G463/12</f>
        <v>23.49191245</v>
      </c>
      <c r="H464" s="91">
        <f>H463/12</f>
        <v>24.8762766</v>
      </c>
      <c r="I464" s="91">
        <f>I463/12</f>
        <v>79.36059399583334</v>
      </c>
      <c r="J464" s="91">
        <f>J463/12</f>
        <v>598.2290151833333</v>
      </c>
      <c r="L464" s="6"/>
    </row>
    <row r="465" spans="1:12" ht="16.5" customHeight="1" thickBot="1">
      <c r="A465" s="135"/>
      <c r="B465" s="136" t="s">
        <v>127</v>
      </c>
      <c r="C465" s="137"/>
      <c r="D465" s="138"/>
      <c r="E465" s="139"/>
      <c r="F465" s="138"/>
      <c r="G465" s="138"/>
      <c r="H465" s="138"/>
      <c r="I465" s="138"/>
      <c r="J465" s="140"/>
      <c r="L465" s="6"/>
    </row>
    <row r="466" spans="1:12" ht="16.5" customHeight="1">
      <c r="A466" s="191"/>
      <c r="B466" s="180" t="s">
        <v>303</v>
      </c>
      <c r="C466" s="171">
        <v>100</v>
      </c>
      <c r="D466" s="168"/>
      <c r="E466" s="171">
        <v>30</v>
      </c>
      <c r="F466" s="168"/>
      <c r="G466" s="168"/>
      <c r="H466" s="168"/>
      <c r="I466" s="168"/>
      <c r="J466" s="168"/>
      <c r="L466" s="6"/>
    </row>
    <row r="467" spans="1:12" ht="16.5" customHeight="1">
      <c r="A467" s="104" t="s">
        <v>174</v>
      </c>
      <c r="B467" s="104" t="s">
        <v>224</v>
      </c>
      <c r="C467" s="105" t="s">
        <v>146</v>
      </c>
      <c r="D467" s="106"/>
      <c r="E467" s="107">
        <v>30</v>
      </c>
      <c r="F467" s="106"/>
      <c r="G467" s="106">
        <v>2.6</v>
      </c>
      <c r="H467" s="106">
        <v>5.3</v>
      </c>
      <c r="I467" s="106">
        <v>14.3</v>
      </c>
      <c r="J467" s="106">
        <v>116</v>
      </c>
      <c r="L467" s="6"/>
    </row>
    <row r="468" spans="1:12" ht="16.5" customHeight="1">
      <c r="A468" s="104" t="s">
        <v>175</v>
      </c>
      <c r="B468" s="104" t="s">
        <v>176</v>
      </c>
      <c r="C468" s="105" t="s">
        <v>26</v>
      </c>
      <c r="D468" s="106"/>
      <c r="E468" s="107">
        <v>30</v>
      </c>
      <c r="F468" s="106"/>
      <c r="G468" s="106">
        <v>11.77</v>
      </c>
      <c r="H468" s="106">
        <v>12.87</v>
      </c>
      <c r="I468" s="106">
        <v>6.51</v>
      </c>
      <c r="J468" s="106">
        <v>191.3</v>
      </c>
      <c r="L468" s="6"/>
    </row>
    <row r="469" spans="1:12" ht="16.5" customHeight="1">
      <c r="A469" s="109" t="s">
        <v>177</v>
      </c>
      <c r="B469" s="212" t="s">
        <v>299</v>
      </c>
      <c r="C469" s="105" t="s">
        <v>225</v>
      </c>
      <c r="D469" s="106"/>
      <c r="E469" s="107">
        <v>30</v>
      </c>
      <c r="F469" s="106"/>
      <c r="G469" s="106">
        <v>16.25</v>
      </c>
      <c r="H469" s="106">
        <v>4.41</v>
      </c>
      <c r="I469" s="106">
        <v>34.73</v>
      </c>
      <c r="J469" s="106">
        <v>243.61</v>
      </c>
      <c r="L469" s="6"/>
    </row>
    <row r="470" spans="1:12" ht="16.5" customHeight="1">
      <c r="A470" s="109"/>
      <c r="B470" s="109" t="s">
        <v>62</v>
      </c>
      <c r="C470" s="158" t="s">
        <v>40</v>
      </c>
      <c r="D470" s="118"/>
      <c r="E470" s="107">
        <v>30</v>
      </c>
      <c r="F470" s="106"/>
      <c r="G470" s="118">
        <v>2.67</v>
      </c>
      <c r="H470" s="118">
        <v>0.6</v>
      </c>
      <c r="I470" s="118">
        <v>16.8</v>
      </c>
      <c r="J470" s="118">
        <v>85.6</v>
      </c>
      <c r="L470" s="6"/>
    </row>
    <row r="471" spans="1:10" ht="16.5" customHeight="1">
      <c r="A471" s="109" t="s">
        <v>93</v>
      </c>
      <c r="B471" s="109" t="s">
        <v>94</v>
      </c>
      <c r="C471" s="112">
        <v>200</v>
      </c>
      <c r="D471" s="106"/>
      <c r="E471" s="107">
        <v>30</v>
      </c>
      <c r="F471" s="106"/>
      <c r="G471" s="111">
        <v>0.33</v>
      </c>
      <c r="H471" s="111">
        <v>0</v>
      </c>
      <c r="I471" s="111">
        <v>22.66</v>
      </c>
      <c r="J471" s="111">
        <v>91.98</v>
      </c>
    </row>
    <row r="472" spans="1:10" ht="16.5" thickBot="1">
      <c r="A472" s="176"/>
      <c r="B472" s="123" t="s">
        <v>226</v>
      </c>
      <c r="C472" s="177"/>
      <c r="D472" s="125"/>
      <c r="E472" s="125"/>
      <c r="F472" s="125"/>
      <c r="G472" s="125">
        <f>SUM(G466:G471)</f>
        <v>33.62</v>
      </c>
      <c r="H472" s="125">
        <f>SUM(H466:H471)</f>
        <v>23.18</v>
      </c>
      <c r="I472" s="125">
        <f>SUM(I466:I471)</f>
        <v>95</v>
      </c>
      <c r="J472" s="125">
        <f>SUM(J466:J471)</f>
        <v>728.4900000000001</v>
      </c>
    </row>
    <row r="473" spans="1:10" ht="16.5" customHeight="1" thickBot="1">
      <c r="A473" s="93"/>
      <c r="B473" s="93" t="s">
        <v>229</v>
      </c>
      <c r="C473" s="32"/>
      <c r="D473" s="33"/>
      <c r="E473" s="33"/>
      <c r="F473" s="33"/>
      <c r="G473" s="24">
        <f>G462+G472</f>
        <v>56.4578</v>
      </c>
      <c r="H473" s="24">
        <f>H462+H472</f>
        <v>51.0612</v>
      </c>
      <c r="I473" s="24">
        <f>I462+I472</f>
        <v>198.0624</v>
      </c>
      <c r="J473" s="24">
        <f>J462+J472</f>
        <v>1481.8216000000002</v>
      </c>
    </row>
    <row r="474" spans="1:10" ht="18.75" thickBot="1">
      <c r="A474" s="85"/>
      <c r="B474" s="85" t="s">
        <v>230</v>
      </c>
      <c r="C474" s="86"/>
      <c r="D474" s="87"/>
      <c r="E474" s="87"/>
      <c r="F474" s="87"/>
      <c r="G474" s="87">
        <f>G472+G429+G388+G346+G306+G267+G230+G188+G147+G108+G71+G35</f>
        <v>347.2345</v>
      </c>
      <c r="H474" s="87">
        <f>H472+H429+H388+H346+H306+H267+H230+H188+H147+H108+H71+H35</f>
        <v>356.86799999999994</v>
      </c>
      <c r="I474" s="87">
        <f>I472+I429+I388+I346+I306+I267+I230+I188+I147+I108+I71+I35</f>
        <v>1449.7930000000001</v>
      </c>
      <c r="J474" s="88">
        <f>J472+J429+J388+J346+J306+J267+J230+J188+J147+J108+J71+J35</f>
        <v>9964.741999999998</v>
      </c>
    </row>
    <row r="475" spans="1:10" ht="16.5" customHeight="1" thickBot="1">
      <c r="A475" s="85"/>
      <c r="B475" s="85" t="s">
        <v>231</v>
      </c>
      <c r="C475" s="86"/>
      <c r="D475" s="91"/>
      <c r="E475" s="91"/>
      <c r="F475" s="91"/>
      <c r="G475" s="91">
        <f>G474/12</f>
        <v>28.936208333333337</v>
      </c>
      <c r="H475" s="91">
        <f>H474/12</f>
        <v>29.738999999999994</v>
      </c>
      <c r="I475" s="91">
        <f>I474/12</f>
        <v>120.81608333333334</v>
      </c>
      <c r="J475" s="91">
        <f>J474/12</f>
        <v>830.3951666666666</v>
      </c>
    </row>
    <row r="476" spans="1:24" s="18" customFormat="1" ht="16.5" customHeight="1">
      <c r="A476" s="6"/>
      <c r="B476" s="6"/>
      <c r="C476" s="95"/>
      <c r="D476" s="95"/>
      <c r="F476" s="17"/>
      <c r="G476" s="95"/>
      <c r="H476" s="95"/>
      <c r="I476" s="95"/>
      <c r="J476" s="95"/>
      <c r="K476" s="6"/>
      <c r="L476" s="25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</row>
    <row r="477" spans="1:24" s="18" customFormat="1" ht="16.5" customHeight="1">
      <c r="A477" s="482" t="s">
        <v>286</v>
      </c>
      <c r="B477" s="482"/>
      <c r="C477" s="39"/>
      <c r="D477" s="80"/>
      <c r="E477" s="39"/>
      <c r="F477" s="39"/>
      <c r="G477" s="81"/>
      <c r="H477" s="483" t="s">
        <v>178</v>
      </c>
      <c r="I477" s="483"/>
      <c r="J477" s="95"/>
      <c r="K477" s="6"/>
      <c r="L477" s="25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</row>
    <row r="478" spans="1:24" s="18" customFormat="1" ht="16.5" customHeight="1">
      <c r="A478" s="6"/>
      <c r="B478" s="6"/>
      <c r="C478" s="95"/>
      <c r="D478" s="95"/>
      <c r="F478" s="17"/>
      <c r="G478" s="95"/>
      <c r="H478" s="95"/>
      <c r="I478" s="95"/>
      <c r="J478" s="95"/>
      <c r="K478" s="6"/>
      <c r="L478" s="25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</row>
    <row r="479" spans="1:24" s="18" customFormat="1" ht="16.5" customHeight="1">
      <c r="A479" s="6"/>
      <c r="B479" s="6"/>
      <c r="C479" s="95"/>
      <c r="D479" s="95"/>
      <c r="F479" s="17"/>
      <c r="G479" s="95"/>
      <c r="H479" s="95"/>
      <c r="I479" s="95"/>
      <c r="J479" s="95"/>
      <c r="K479" s="6"/>
      <c r="L479" s="25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</row>
    <row r="480" spans="1:24" s="18" customFormat="1" ht="16.5" customHeight="1">
      <c r="A480" s="6"/>
      <c r="B480" s="6"/>
      <c r="C480" s="95"/>
      <c r="D480" s="95"/>
      <c r="F480" s="17"/>
      <c r="G480" s="95"/>
      <c r="H480" s="95"/>
      <c r="I480" s="95"/>
      <c r="J480" s="95"/>
      <c r="K480" s="6"/>
      <c r="L480" s="25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</row>
    <row r="481" spans="1:24" s="18" customFormat="1" ht="16.5" customHeight="1">
      <c r="A481" s="6"/>
      <c r="B481" s="6"/>
      <c r="C481" s="95"/>
      <c r="D481" s="95"/>
      <c r="F481" s="17"/>
      <c r="G481" s="95"/>
      <c r="H481" s="95"/>
      <c r="I481" s="95"/>
      <c r="J481" s="95"/>
      <c r="K481" s="6"/>
      <c r="L481" s="25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</row>
    <row r="482" spans="1:24" s="18" customFormat="1" ht="16.5" customHeight="1">
      <c r="A482" s="6"/>
      <c r="B482" s="6"/>
      <c r="C482" s="95"/>
      <c r="D482" s="95"/>
      <c r="F482" s="17"/>
      <c r="G482" s="95"/>
      <c r="H482" s="95"/>
      <c r="I482" s="95"/>
      <c r="J482" s="95"/>
      <c r="K482" s="6"/>
      <c r="L482" s="25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</row>
    <row r="483" spans="1:24" s="18" customFormat="1" ht="16.5" customHeight="1">
      <c r="A483" s="6"/>
      <c r="B483" s="6"/>
      <c r="C483" s="95"/>
      <c r="D483" s="95"/>
      <c r="F483" s="17"/>
      <c r="G483" s="95"/>
      <c r="H483" s="95"/>
      <c r="I483" s="95"/>
      <c r="J483" s="95"/>
      <c r="K483" s="6"/>
      <c r="L483" s="25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</row>
    <row r="484" spans="1:24" s="18" customFormat="1" ht="16.5" customHeight="1">
      <c r="A484" s="6"/>
      <c r="B484" s="6"/>
      <c r="C484" s="95"/>
      <c r="D484" s="95"/>
      <c r="E484" s="95"/>
      <c r="F484" s="95"/>
      <c r="G484" s="95"/>
      <c r="H484" s="95"/>
      <c r="I484" s="95"/>
      <c r="J484" s="95"/>
      <c r="K484" s="6"/>
      <c r="L484" s="25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</row>
    <row r="485" spans="1:24" s="18" customFormat="1" ht="16.5" customHeight="1">
      <c r="A485" s="6"/>
      <c r="B485" s="6"/>
      <c r="C485" s="95"/>
      <c r="D485" s="95"/>
      <c r="F485" s="17"/>
      <c r="G485" s="95"/>
      <c r="H485" s="95"/>
      <c r="I485" s="95"/>
      <c r="J485" s="95"/>
      <c r="K485" s="6"/>
      <c r="L485" s="25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</row>
    <row r="486" spans="1:24" s="18" customFormat="1" ht="16.5" customHeight="1">
      <c r="A486" s="6"/>
      <c r="B486" s="6"/>
      <c r="C486" s="95"/>
      <c r="D486" s="95"/>
      <c r="F486" s="17"/>
      <c r="G486" s="95"/>
      <c r="H486" s="95"/>
      <c r="I486" s="95"/>
      <c r="J486" s="95"/>
      <c r="K486" s="6"/>
      <c r="L486" s="25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</row>
    <row r="487" spans="1:24" s="18" customFormat="1" ht="16.5" customHeight="1">
      <c r="A487" s="6"/>
      <c r="B487" s="6"/>
      <c r="C487" s="95"/>
      <c r="D487" s="95"/>
      <c r="F487" s="17"/>
      <c r="G487" s="95"/>
      <c r="H487" s="95"/>
      <c r="I487" s="95"/>
      <c r="J487" s="95"/>
      <c r="K487" s="6"/>
      <c r="L487" s="25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</row>
    <row r="488" spans="1:24" s="18" customFormat="1" ht="16.5" customHeight="1">
      <c r="A488" s="6"/>
      <c r="B488" s="6"/>
      <c r="C488" s="95"/>
      <c r="D488" s="95"/>
      <c r="F488" s="17"/>
      <c r="G488" s="95"/>
      <c r="H488" s="95"/>
      <c r="I488" s="95"/>
      <c r="J488" s="95"/>
      <c r="K488" s="6"/>
      <c r="L488" s="25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</row>
    <row r="489" spans="1:24" s="18" customFormat="1" ht="16.5" customHeight="1">
      <c r="A489" s="6"/>
      <c r="B489" s="6"/>
      <c r="C489" s="95"/>
      <c r="D489" s="95"/>
      <c r="F489" s="17"/>
      <c r="G489" s="95"/>
      <c r="H489" s="95"/>
      <c r="I489" s="95"/>
      <c r="J489" s="95"/>
      <c r="K489" s="6"/>
      <c r="L489" s="25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</row>
    <row r="490" spans="1:24" s="18" customFormat="1" ht="16.5" customHeight="1">
      <c r="A490" s="6"/>
      <c r="B490" s="6"/>
      <c r="C490" s="95"/>
      <c r="D490" s="95"/>
      <c r="F490" s="17"/>
      <c r="G490" s="95"/>
      <c r="H490" s="95"/>
      <c r="I490" s="95"/>
      <c r="J490" s="95"/>
      <c r="K490" s="6"/>
      <c r="L490" s="25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</row>
    <row r="491" spans="1:24" s="18" customFormat="1" ht="16.5" customHeight="1">
      <c r="A491" s="6"/>
      <c r="B491" s="6"/>
      <c r="C491" s="95"/>
      <c r="D491" s="95"/>
      <c r="F491" s="17"/>
      <c r="G491" s="95"/>
      <c r="H491" s="95"/>
      <c r="I491" s="95"/>
      <c r="J491" s="95"/>
      <c r="K491" s="6"/>
      <c r="L491" s="25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s="18" customFormat="1" ht="16.5" customHeight="1">
      <c r="A492" s="6"/>
      <c r="B492" s="6"/>
      <c r="C492" s="95"/>
      <c r="D492" s="95"/>
      <c r="F492" s="17"/>
      <c r="G492" s="95"/>
      <c r="H492" s="95"/>
      <c r="I492" s="95"/>
      <c r="J492" s="95"/>
      <c r="K492" s="6"/>
      <c r="L492" s="25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1:24" s="18" customFormat="1" ht="16.5" customHeight="1">
      <c r="A493" s="6"/>
      <c r="B493" s="6"/>
      <c r="C493" s="95"/>
      <c r="D493" s="95"/>
      <c r="F493" s="17"/>
      <c r="G493" s="95"/>
      <c r="H493" s="95"/>
      <c r="I493" s="95"/>
      <c r="J493" s="95"/>
      <c r="K493" s="6"/>
      <c r="L493" s="25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1:24" s="18" customFormat="1" ht="16.5" customHeight="1">
      <c r="A494" s="6"/>
      <c r="B494" s="6"/>
      <c r="C494" s="95"/>
      <c r="D494" s="95"/>
      <c r="F494" s="17"/>
      <c r="G494" s="95"/>
      <c r="H494" s="95"/>
      <c r="I494" s="95"/>
      <c r="J494" s="95"/>
      <c r="K494" s="6"/>
      <c r="L494" s="25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1:24" s="18" customFormat="1" ht="16.5" customHeight="1">
      <c r="A495" s="6"/>
      <c r="B495" s="6"/>
      <c r="C495" s="95"/>
      <c r="D495" s="95"/>
      <c r="F495" s="17"/>
      <c r="G495" s="95"/>
      <c r="H495" s="95"/>
      <c r="I495" s="95"/>
      <c r="J495" s="95"/>
      <c r="K495" s="6"/>
      <c r="L495" s="25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1:24" s="18" customFormat="1" ht="16.5" customHeight="1">
      <c r="A496" s="6"/>
      <c r="B496" s="6"/>
      <c r="C496" s="95"/>
      <c r="D496" s="95"/>
      <c r="F496" s="17"/>
      <c r="G496" s="95"/>
      <c r="H496" s="95"/>
      <c r="I496" s="95"/>
      <c r="J496" s="95"/>
      <c r="K496" s="6"/>
      <c r="L496" s="25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1:24" s="18" customFormat="1" ht="16.5" customHeight="1">
      <c r="A497" s="6"/>
      <c r="B497" s="6"/>
      <c r="C497" s="95"/>
      <c r="D497" s="95"/>
      <c r="F497" s="17"/>
      <c r="G497" s="95"/>
      <c r="H497" s="95"/>
      <c r="I497" s="95"/>
      <c r="J497" s="95"/>
      <c r="K497" s="6"/>
      <c r="L497" s="25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1:24" s="18" customFormat="1" ht="16.5" customHeight="1">
      <c r="A498" s="6"/>
      <c r="B498" s="6"/>
      <c r="C498" s="95"/>
      <c r="D498" s="95"/>
      <c r="F498" s="17"/>
      <c r="G498" s="6"/>
      <c r="H498" s="6"/>
      <c r="I498" s="6"/>
      <c r="J498" s="6"/>
      <c r="K498" s="6"/>
      <c r="L498" s="25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1:24" s="18" customFormat="1" ht="16.5" customHeight="1">
      <c r="A499" s="6"/>
      <c r="B499" s="6"/>
      <c r="C499" s="95"/>
      <c r="D499" s="95"/>
      <c r="F499" s="17"/>
      <c r="G499" s="6"/>
      <c r="H499" s="6"/>
      <c r="I499" s="6"/>
      <c r="J499" s="6"/>
      <c r="K499" s="6"/>
      <c r="L499" s="25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1:24" s="18" customFormat="1" ht="16.5" customHeight="1">
      <c r="A500" s="6"/>
      <c r="B500" s="6"/>
      <c r="C500" s="95"/>
      <c r="D500" s="95"/>
      <c r="F500" s="17"/>
      <c r="G500" s="6"/>
      <c r="H500" s="6"/>
      <c r="I500" s="6"/>
      <c r="J500" s="6"/>
      <c r="K500" s="6"/>
      <c r="L500" s="25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1:24" s="18" customFormat="1" ht="16.5" customHeight="1">
      <c r="A501" s="6"/>
      <c r="B501" s="6"/>
      <c r="C501" s="95"/>
      <c r="D501" s="95"/>
      <c r="F501" s="17"/>
      <c r="G501" s="6"/>
      <c r="H501" s="6"/>
      <c r="I501" s="6"/>
      <c r="J501" s="6"/>
      <c r="K501" s="6"/>
      <c r="L501" s="25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2:24" s="18" customFormat="1" ht="16.5" customHeight="1">
      <c r="B502" s="6"/>
      <c r="C502" s="95"/>
      <c r="D502" s="95"/>
      <c r="F502" s="17"/>
      <c r="G502" s="6"/>
      <c r="H502" s="6"/>
      <c r="I502" s="6"/>
      <c r="J502" s="6"/>
      <c r="K502" s="6"/>
      <c r="L502" s="25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2:24" s="18" customFormat="1" ht="16.5" customHeight="1">
      <c r="B503" s="6"/>
      <c r="C503" s="95"/>
      <c r="D503" s="95"/>
      <c r="F503" s="17"/>
      <c r="G503" s="6"/>
      <c r="H503" s="6"/>
      <c r="I503" s="6"/>
      <c r="J503" s="6"/>
      <c r="K503" s="6"/>
      <c r="L503" s="25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2:24" s="18" customFormat="1" ht="16.5" customHeight="1">
      <c r="B504" s="6"/>
      <c r="C504" s="95"/>
      <c r="D504" s="95"/>
      <c r="F504" s="17"/>
      <c r="G504" s="6"/>
      <c r="H504" s="6"/>
      <c r="I504" s="6"/>
      <c r="J504" s="6"/>
      <c r="K504" s="6"/>
      <c r="L504" s="25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2:24" s="18" customFormat="1" ht="16.5" customHeight="1">
      <c r="B505" s="6"/>
      <c r="C505" s="95"/>
      <c r="D505" s="95"/>
      <c r="F505" s="17"/>
      <c r="G505" s="6"/>
      <c r="H505" s="6"/>
      <c r="I505" s="6"/>
      <c r="J505" s="6"/>
      <c r="K505" s="6"/>
      <c r="L505" s="25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2:24" s="18" customFormat="1" ht="16.5" customHeight="1">
      <c r="B506" s="6"/>
      <c r="C506" s="95"/>
      <c r="D506" s="95"/>
      <c r="F506" s="17"/>
      <c r="G506" s="6"/>
      <c r="H506" s="6"/>
      <c r="I506" s="6"/>
      <c r="J506" s="6"/>
      <c r="K506" s="6"/>
      <c r="L506" s="25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2:24" s="18" customFormat="1" ht="16.5" customHeight="1">
      <c r="B507" s="6"/>
      <c r="C507" s="95"/>
      <c r="D507" s="95"/>
      <c r="F507" s="17"/>
      <c r="G507" s="6"/>
      <c r="H507" s="6"/>
      <c r="I507" s="6"/>
      <c r="J507" s="6"/>
      <c r="K507" s="6"/>
      <c r="L507" s="25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2:24" s="18" customFormat="1" ht="16.5" customHeight="1">
      <c r="B508" s="6"/>
      <c r="C508" s="95"/>
      <c r="D508" s="95"/>
      <c r="F508" s="17"/>
      <c r="G508" s="6"/>
      <c r="H508" s="6"/>
      <c r="I508" s="6"/>
      <c r="J508" s="6"/>
      <c r="K508" s="6"/>
      <c r="L508" s="25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2:24" s="18" customFormat="1" ht="16.5" customHeight="1">
      <c r="B509" s="6"/>
      <c r="C509" s="95"/>
      <c r="D509" s="95"/>
      <c r="F509" s="17"/>
      <c r="G509" s="6"/>
      <c r="H509" s="6"/>
      <c r="I509" s="6"/>
      <c r="J509" s="6"/>
      <c r="K509" s="6"/>
      <c r="L509" s="25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2:24" s="18" customFormat="1" ht="16.5" customHeight="1">
      <c r="B510" s="6"/>
      <c r="C510" s="95"/>
      <c r="D510" s="95"/>
      <c r="F510" s="17"/>
      <c r="G510" s="6"/>
      <c r="H510" s="6"/>
      <c r="I510" s="6"/>
      <c r="J510" s="6"/>
      <c r="K510" s="6"/>
      <c r="L510" s="25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2:24" s="18" customFormat="1" ht="16.5" customHeight="1">
      <c r="B511" s="6"/>
      <c r="C511" s="95"/>
      <c r="D511" s="95"/>
      <c r="F511" s="17"/>
      <c r="G511" s="6"/>
      <c r="H511" s="6"/>
      <c r="I511" s="6"/>
      <c r="J511" s="6"/>
      <c r="K511" s="6"/>
      <c r="L511" s="25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2:24" s="18" customFormat="1" ht="16.5" customHeight="1">
      <c r="B512" s="6"/>
      <c r="C512" s="95"/>
      <c r="D512" s="95"/>
      <c r="F512" s="17"/>
      <c r="G512" s="6"/>
      <c r="H512" s="6"/>
      <c r="I512" s="6"/>
      <c r="J512" s="6"/>
      <c r="K512" s="6"/>
      <c r="L512" s="25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2:24" s="18" customFormat="1" ht="16.5" customHeight="1">
      <c r="B513" s="6"/>
      <c r="C513" s="95"/>
      <c r="D513" s="95"/>
      <c r="F513" s="17"/>
      <c r="G513" s="6"/>
      <c r="H513" s="6"/>
      <c r="I513" s="6"/>
      <c r="J513" s="6"/>
      <c r="K513" s="6"/>
      <c r="L513" s="25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2:24" s="18" customFormat="1" ht="16.5" customHeight="1">
      <c r="B514" s="6"/>
      <c r="C514" s="95"/>
      <c r="D514" s="95"/>
      <c r="F514" s="17"/>
      <c r="G514" s="6"/>
      <c r="H514" s="6"/>
      <c r="I514" s="6"/>
      <c r="J514" s="6"/>
      <c r="K514" s="6"/>
      <c r="L514" s="25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2:24" s="18" customFormat="1" ht="16.5" customHeight="1">
      <c r="B515" s="6"/>
      <c r="C515" s="95"/>
      <c r="D515" s="95"/>
      <c r="F515" s="17"/>
      <c r="G515" s="6"/>
      <c r="H515" s="6"/>
      <c r="I515" s="6"/>
      <c r="J515" s="6"/>
      <c r="K515" s="6"/>
      <c r="L515" s="25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2:24" s="18" customFormat="1" ht="16.5" customHeight="1">
      <c r="B516" s="6"/>
      <c r="C516" s="95"/>
      <c r="D516" s="95"/>
      <c r="F516" s="17"/>
      <c r="G516" s="6"/>
      <c r="H516" s="6"/>
      <c r="I516" s="6"/>
      <c r="J516" s="6"/>
      <c r="K516" s="6"/>
      <c r="L516" s="25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2:24" s="18" customFormat="1" ht="16.5" customHeight="1">
      <c r="B517" s="6"/>
      <c r="C517" s="95"/>
      <c r="D517" s="95"/>
      <c r="F517" s="17"/>
      <c r="G517" s="6"/>
      <c r="H517" s="6"/>
      <c r="I517" s="6"/>
      <c r="J517" s="6"/>
      <c r="K517" s="6"/>
      <c r="L517" s="25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2:24" s="18" customFormat="1" ht="16.5" customHeight="1">
      <c r="B518" s="6"/>
      <c r="C518" s="95"/>
      <c r="D518" s="95"/>
      <c r="F518" s="17"/>
      <c r="G518" s="6"/>
      <c r="H518" s="6"/>
      <c r="I518" s="6"/>
      <c r="J518" s="6"/>
      <c r="K518" s="6"/>
      <c r="L518" s="25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2:24" s="18" customFormat="1" ht="16.5" customHeight="1">
      <c r="B519" s="6"/>
      <c r="C519" s="95"/>
      <c r="D519" s="95"/>
      <c r="F519" s="17"/>
      <c r="G519" s="6"/>
      <c r="H519" s="6"/>
      <c r="I519" s="6"/>
      <c r="J519" s="6"/>
      <c r="K519" s="6"/>
      <c r="L519" s="25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2:24" s="18" customFormat="1" ht="16.5" customHeight="1">
      <c r="B520" s="6"/>
      <c r="C520" s="95"/>
      <c r="D520" s="95"/>
      <c r="F520" s="17"/>
      <c r="G520" s="6"/>
      <c r="H520" s="6"/>
      <c r="I520" s="6"/>
      <c r="J520" s="6"/>
      <c r="K520" s="6"/>
      <c r="L520" s="25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2:24" s="18" customFormat="1" ht="16.5" customHeight="1">
      <c r="B521" s="6"/>
      <c r="C521" s="95"/>
      <c r="D521" s="95"/>
      <c r="F521" s="17"/>
      <c r="G521" s="6"/>
      <c r="H521" s="6"/>
      <c r="I521" s="6"/>
      <c r="J521" s="6"/>
      <c r="K521" s="6"/>
      <c r="L521" s="25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2:24" s="18" customFormat="1" ht="16.5" customHeight="1">
      <c r="B522" s="6"/>
      <c r="C522" s="95"/>
      <c r="D522" s="95"/>
      <c r="F522" s="17"/>
      <c r="G522" s="6"/>
      <c r="H522" s="6"/>
      <c r="I522" s="6"/>
      <c r="J522" s="6"/>
      <c r="K522" s="6"/>
      <c r="L522" s="25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2:24" s="18" customFormat="1" ht="16.5" customHeight="1">
      <c r="B523" s="6"/>
      <c r="C523" s="95"/>
      <c r="D523" s="95"/>
      <c r="F523" s="17"/>
      <c r="G523" s="6"/>
      <c r="H523" s="6"/>
      <c r="I523" s="6"/>
      <c r="J523" s="6"/>
      <c r="K523" s="6"/>
      <c r="L523" s="25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2:24" s="18" customFormat="1" ht="16.5" customHeight="1">
      <c r="B524" s="6"/>
      <c r="C524" s="95"/>
      <c r="D524" s="95"/>
      <c r="F524" s="17"/>
      <c r="G524" s="6"/>
      <c r="H524" s="6"/>
      <c r="I524" s="6"/>
      <c r="J524" s="6"/>
      <c r="K524" s="6"/>
      <c r="L524" s="25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2:24" s="18" customFormat="1" ht="16.5" customHeight="1">
      <c r="B525" s="6"/>
      <c r="C525" s="95"/>
      <c r="D525" s="95"/>
      <c r="F525" s="17"/>
      <c r="G525" s="6"/>
      <c r="H525" s="6"/>
      <c r="I525" s="6"/>
      <c r="J525" s="6"/>
      <c r="K525" s="6"/>
      <c r="L525" s="25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2:24" s="18" customFormat="1" ht="16.5" customHeight="1">
      <c r="B526" s="6"/>
      <c r="C526" s="95"/>
      <c r="D526" s="95"/>
      <c r="F526" s="17"/>
      <c r="G526" s="6"/>
      <c r="H526" s="6"/>
      <c r="I526" s="6"/>
      <c r="J526" s="6"/>
      <c r="K526" s="6"/>
      <c r="L526" s="25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2:24" s="18" customFormat="1" ht="16.5" customHeight="1">
      <c r="B527" s="6"/>
      <c r="C527" s="95"/>
      <c r="D527" s="95"/>
      <c r="F527" s="17"/>
      <c r="G527" s="6"/>
      <c r="H527" s="6"/>
      <c r="I527" s="6"/>
      <c r="J527" s="6"/>
      <c r="K527" s="6"/>
      <c r="L527" s="25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2:24" s="18" customFormat="1" ht="16.5" customHeight="1">
      <c r="B528" s="6"/>
      <c r="C528" s="95"/>
      <c r="D528" s="95"/>
      <c r="F528" s="17"/>
      <c r="G528" s="6"/>
      <c r="H528" s="6"/>
      <c r="I528" s="6"/>
      <c r="J528" s="6"/>
      <c r="K528" s="6"/>
      <c r="L528" s="25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2:24" s="18" customFormat="1" ht="16.5" customHeight="1">
      <c r="B529" s="6"/>
      <c r="C529" s="95"/>
      <c r="D529" s="95"/>
      <c r="F529" s="17"/>
      <c r="G529" s="6"/>
      <c r="H529" s="6"/>
      <c r="I529" s="6"/>
      <c r="J529" s="6"/>
      <c r="K529" s="6"/>
      <c r="L529" s="25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2:24" s="18" customFormat="1" ht="16.5" customHeight="1">
      <c r="B530" s="6"/>
      <c r="C530" s="95"/>
      <c r="D530" s="95"/>
      <c r="F530" s="17"/>
      <c r="G530" s="6"/>
      <c r="H530" s="6"/>
      <c r="I530" s="6"/>
      <c r="J530" s="6"/>
      <c r="K530" s="6"/>
      <c r="L530" s="25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2:24" s="18" customFormat="1" ht="16.5" customHeight="1">
      <c r="B531" s="6"/>
      <c r="C531" s="95"/>
      <c r="D531" s="95"/>
      <c r="F531" s="17"/>
      <c r="G531" s="6"/>
      <c r="H531" s="6"/>
      <c r="I531" s="6"/>
      <c r="J531" s="6"/>
      <c r="K531" s="6"/>
      <c r="L531" s="25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2:24" s="18" customFormat="1" ht="16.5" customHeight="1">
      <c r="B532" s="6"/>
      <c r="C532" s="95"/>
      <c r="D532" s="95"/>
      <c r="F532" s="17"/>
      <c r="G532" s="6"/>
      <c r="H532" s="6"/>
      <c r="I532" s="6"/>
      <c r="J532" s="6"/>
      <c r="K532" s="6"/>
      <c r="L532" s="25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pans="2:24" s="18" customFormat="1" ht="16.5" customHeight="1">
      <c r="B533" s="6"/>
      <c r="C533" s="95"/>
      <c r="D533" s="95"/>
      <c r="F533" s="17"/>
      <c r="G533" s="6"/>
      <c r="H533" s="6"/>
      <c r="I533" s="6"/>
      <c r="J533" s="6"/>
      <c r="K533" s="6"/>
      <c r="L533" s="25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pans="2:24" s="18" customFormat="1" ht="16.5" customHeight="1">
      <c r="B534" s="6"/>
      <c r="C534" s="95"/>
      <c r="D534" s="95"/>
      <c r="F534" s="17"/>
      <c r="G534" s="6"/>
      <c r="H534" s="6"/>
      <c r="I534" s="6"/>
      <c r="J534" s="6"/>
      <c r="K534" s="6"/>
      <c r="L534" s="25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pans="2:24" s="18" customFormat="1" ht="16.5" customHeight="1">
      <c r="B535" s="6"/>
      <c r="C535" s="95"/>
      <c r="D535" s="95"/>
      <c r="F535" s="17"/>
      <c r="G535" s="6"/>
      <c r="H535" s="6"/>
      <c r="I535" s="6"/>
      <c r="J535" s="6"/>
      <c r="K535" s="6"/>
      <c r="L535" s="25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pans="2:24" s="18" customFormat="1" ht="16.5" customHeight="1">
      <c r="B536" s="6"/>
      <c r="C536" s="95"/>
      <c r="D536" s="95"/>
      <c r="F536" s="17"/>
      <c r="G536" s="6"/>
      <c r="H536" s="6"/>
      <c r="I536" s="6"/>
      <c r="J536" s="6"/>
      <c r="K536" s="6"/>
      <c r="L536" s="25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2:24" s="18" customFormat="1" ht="16.5" customHeight="1">
      <c r="B537" s="6"/>
      <c r="C537" s="95"/>
      <c r="D537" s="95"/>
      <c r="F537" s="17"/>
      <c r="G537" s="6"/>
      <c r="H537" s="6"/>
      <c r="I537" s="6"/>
      <c r="J537" s="6"/>
      <c r="K537" s="6"/>
      <c r="L537" s="25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2:24" s="18" customFormat="1" ht="16.5" customHeight="1">
      <c r="B538" s="6"/>
      <c r="C538" s="95"/>
      <c r="D538" s="95"/>
      <c r="F538" s="17"/>
      <c r="G538" s="6"/>
      <c r="H538" s="6"/>
      <c r="I538" s="6"/>
      <c r="J538" s="6"/>
      <c r="K538" s="6"/>
      <c r="L538" s="25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2:24" s="18" customFormat="1" ht="16.5" customHeight="1">
      <c r="B539" s="6"/>
      <c r="C539" s="95"/>
      <c r="D539" s="95"/>
      <c r="F539" s="17"/>
      <c r="G539" s="6"/>
      <c r="H539" s="6"/>
      <c r="I539" s="6"/>
      <c r="J539" s="6"/>
      <c r="K539" s="6"/>
      <c r="L539" s="25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2:24" s="18" customFormat="1" ht="16.5" customHeight="1">
      <c r="B540" s="6"/>
      <c r="C540" s="95"/>
      <c r="D540" s="95"/>
      <c r="F540" s="17"/>
      <c r="G540" s="6"/>
      <c r="H540" s="6"/>
      <c r="I540" s="6"/>
      <c r="J540" s="6"/>
      <c r="K540" s="6"/>
      <c r="L540" s="25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2:24" s="18" customFormat="1" ht="16.5" customHeight="1">
      <c r="B541" s="6"/>
      <c r="C541" s="95"/>
      <c r="D541" s="95"/>
      <c r="F541" s="17"/>
      <c r="G541" s="6"/>
      <c r="H541" s="6"/>
      <c r="I541" s="6"/>
      <c r="J541" s="6"/>
      <c r="K541" s="6"/>
      <c r="L541" s="25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2:24" s="18" customFormat="1" ht="16.5" customHeight="1">
      <c r="B542" s="6"/>
      <c r="C542" s="95"/>
      <c r="D542" s="95"/>
      <c r="F542" s="17"/>
      <c r="G542" s="6"/>
      <c r="H542" s="6"/>
      <c r="I542" s="6"/>
      <c r="J542" s="6"/>
      <c r="K542" s="6"/>
      <c r="L542" s="25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2:24" s="18" customFormat="1" ht="16.5" customHeight="1">
      <c r="B543" s="6"/>
      <c r="C543" s="95"/>
      <c r="D543" s="95"/>
      <c r="F543" s="17"/>
      <c r="G543" s="6"/>
      <c r="H543" s="6"/>
      <c r="I543" s="6"/>
      <c r="J543" s="6"/>
      <c r="K543" s="6"/>
      <c r="L543" s="25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2:24" s="18" customFormat="1" ht="16.5" customHeight="1">
      <c r="B544" s="6"/>
      <c r="C544" s="95"/>
      <c r="D544" s="95"/>
      <c r="F544" s="17"/>
      <c r="G544" s="6"/>
      <c r="H544" s="6"/>
      <c r="I544" s="6"/>
      <c r="J544" s="6"/>
      <c r="K544" s="6"/>
      <c r="L544" s="25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2:24" s="18" customFormat="1" ht="16.5" customHeight="1">
      <c r="B545" s="6"/>
      <c r="C545" s="95"/>
      <c r="D545" s="95"/>
      <c r="F545" s="17"/>
      <c r="G545" s="6"/>
      <c r="H545" s="6"/>
      <c r="I545" s="6"/>
      <c r="J545" s="6"/>
      <c r="K545" s="6"/>
      <c r="L545" s="25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2:24" s="18" customFormat="1" ht="16.5" customHeight="1">
      <c r="B546" s="6"/>
      <c r="C546" s="95"/>
      <c r="D546" s="95"/>
      <c r="F546" s="17"/>
      <c r="G546" s="6"/>
      <c r="H546" s="6"/>
      <c r="I546" s="6"/>
      <c r="J546" s="6"/>
      <c r="K546" s="6"/>
      <c r="L546" s="25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2:24" s="18" customFormat="1" ht="16.5" customHeight="1">
      <c r="B547" s="6"/>
      <c r="C547" s="95"/>
      <c r="D547" s="95"/>
      <c r="F547" s="17"/>
      <c r="G547" s="6"/>
      <c r="H547" s="6"/>
      <c r="I547" s="6"/>
      <c r="J547" s="6"/>
      <c r="K547" s="6"/>
      <c r="L547" s="25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2:24" s="18" customFormat="1" ht="16.5" customHeight="1">
      <c r="B548" s="6"/>
      <c r="C548" s="95"/>
      <c r="D548" s="95"/>
      <c r="F548" s="17"/>
      <c r="G548" s="6"/>
      <c r="H548" s="6"/>
      <c r="I548" s="6"/>
      <c r="J548" s="6"/>
      <c r="K548" s="6"/>
      <c r="L548" s="25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2:24" s="18" customFormat="1" ht="16.5" customHeight="1">
      <c r="B549" s="6"/>
      <c r="C549" s="95"/>
      <c r="D549" s="95"/>
      <c r="F549" s="17"/>
      <c r="G549" s="6"/>
      <c r="H549" s="6"/>
      <c r="I549" s="6"/>
      <c r="J549" s="6"/>
      <c r="K549" s="6"/>
      <c r="L549" s="25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2:24" s="18" customFormat="1" ht="16.5" customHeight="1">
      <c r="B550" s="6"/>
      <c r="C550" s="95"/>
      <c r="D550" s="95"/>
      <c r="F550" s="17"/>
      <c r="G550" s="6"/>
      <c r="H550" s="6"/>
      <c r="I550" s="6"/>
      <c r="J550" s="6"/>
      <c r="K550" s="6"/>
      <c r="L550" s="25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2:24" s="18" customFormat="1" ht="16.5" customHeight="1">
      <c r="B551" s="6"/>
      <c r="C551" s="95"/>
      <c r="D551" s="95"/>
      <c r="F551" s="17"/>
      <c r="G551" s="6"/>
      <c r="H551" s="6"/>
      <c r="I551" s="6"/>
      <c r="J551" s="6"/>
      <c r="K551" s="6"/>
      <c r="L551" s="25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2:24" s="18" customFormat="1" ht="16.5" customHeight="1">
      <c r="B552" s="6"/>
      <c r="C552" s="95"/>
      <c r="D552" s="95"/>
      <c r="F552" s="17"/>
      <c r="G552" s="6"/>
      <c r="H552" s="6"/>
      <c r="I552" s="6"/>
      <c r="J552" s="6"/>
      <c r="K552" s="6"/>
      <c r="L552" s="25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2:24" s="18" customFormat="1" ht="16.5" customHeight="1">
      <c r="B553" s="6"/>
      <c r="C553" s="95"/>
      <c r="D553" s="95"/>
      <c r="F553" s="17"/>
      <c r="G553" s="6"/>
      <c r="H553" s="6"/>
      <c r="I553" s="6"/>
      <c r="J553" s="6"/>
      <c r="K553" s="6"/>
      <c r="L553" s="25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2:24" s="18" customFormat="1" ht="16.5" customHeight="1">
      <c r="B554" s="6"/>
      <c r="C554" s="95"/>
      <c r="D554" s="95"/>
      <c r="F554" s="17"/>
      <c r="G554" s="6"/>
      <c r="H554" s="6"/>
      <c r="I554" s="6"/>
      <c r="J554" s="6"/>
      <c r="K554" s="6"/>
      <c r="L554" s="25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2:24" s="18" customFormat="1" ht="16.5" customHeight="1">
      <c r="B555" s="6"/>
      <c r="C555" s="95"/>
      <c r="D555" s="95"/>
      <c r="F555" s="17"/>
      <c r="G555" s="6"/>
      <c r="H555" s="6"/>
      <c r="I555" s="6"/>
      <c r="J555" s="6"/>
      <c r="K555" s="6"/>
      <c r="L555" s="25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2:24" s="18" customFormat="1" ht="16.5" customHeight="1">
      <c r="B556" s="6"/>
      <c r="C556" s="95"/>
      <c r="D556" s="95"/>
      <c r="F556" s="17"/>
      <c r="G556" s="6"/>
      <c r="H556" s="6"/>
      <c r="I556" s="6"/>
      <c r="J556" s="6"/>
      <c r="K556" s="6"/>
      <c r="L556" s="25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2:24" s="18" customFormat="1" ht="16.5" customHeight="1">
      <c r="B557" s="6"/>
      <c r="C557" s="95"/>
      <c r="D557" s="95"/>
      <c r="F557" s="17"/>
      <c r="G557" s="6"/>
      <c r="H557" s="6"/>
      <c r="I557" s="6"/>
      <c r="J557" s="6"/>
      <c r="K557" s="6"/>
      <c r="L557" s="25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2:24" s="18" customFormat="1" ht="16.5" customHeight="1">
      <c r="B558" s="6"/>
      <c r="C558" s="95"/>
      <c r="D558" s="95"/>
      <c r="F558" s="17"/>
      <c r="G558" s="6"/>
      <c r="H558" s="6"/>
      <c r="I558" s="6"/>
      <c r="J558" s="6"/>
      <c r="K558" s="6"/>
      <c r="L558" s="25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2:24" s="18" customFormat="1" ht="16.5" customHeight="1">
      <c r="B559" s="6"/>
      <c r="C559" s="95"/>
      <c r="D559" s="95"/>
      <c r="F559" s="17"/>
      <c r="G559" s="6"/>
      <c r="H559" s="6"/>
      <c r="I559" s="6"/>
      <c r="J559" s="6"/>
      <c r="K559" s="6"/>
      <c r="L559" s="25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2:24" s="18" customFormat="1" ht="16.5" customHeight="1">
      <c r="B560" s="6"/>
      <c r="C560" s="95"/>
      <c r="D560" s="95"/>
      <c r="F560" s="17"/>
      <c r="G560" s="6"/>
      <c r="H560" s="6"/>
      <c r="I560" s="6"/>
      <c r="J560" s="6"/>
      <c r="K560" s="6"/>
      <c r="L560" s="25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2:24" s="18" customFormat="1" ht="16.5" customHeight="1">
      <c r="B561" s="6"/>
      <c r="C561" s="95"/>
      <c r="D561" s="95"/>
      <c r="F561" s="17"/>
      <c r="G561" s="6"/>
      <c r="H561" s="6"/>
      <c r="I561" s="6"/>
      <c r="J561" s="6"/>
      <c r="K561" s="6"/>
      <c r="L561" s="25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2:24" s="18" customFormat="1" ht="16.5" customHeight="1">
      <c r="B562" s="6"/>
      <c r="C562" s="95"/>
      <c r="D562" s="95"/>
      <c r="F562" s="17"/>
      <c r="G562" s="6"/>
      <c r="H562" s="6"/>
      <c r="I562" s="6"/>
      <c r="J562" s="6"/>
      <c r="K562" s="6"/>
      <c r="L562" s="25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2:24" s="18" customFormat="1" ht="16.5" customHeight="1">
      <c r="B563" s="6"/>
      <c r="C563" s="95"/>
      <c r="D563" s="95"/>
      <c r="F563" s="17"/>
      <c r="G563" s="6"/>
      <c r="H563" s="6"/>
      <c r="I563" s="6"/>
      <c r="J563" s="6"/>
      <c r="K563" s="6"/>
      <c r="L563" s="25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2:24" s="18" customFormat="1" ht="16.5" customHeight="1">
      <c r="B564" s="6"/>
      <c r="C564" s="95"/>
      <c r="D564" s="95"/>
      <c r="F564" s="17"/>
      <c r="G564" s="6"/>
      <c r="H564" s="6"/>
      <c r="I564" s="6"/>
      <c r="J564" s="6"/>
      <c r="K564" s="6"/>
      <c r="L564" s="25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2:24" s="18" customFormat="1" ht="16.5" customHeight="1">
      <c r="B565" s="6"/>
      <c r="C565" s="95"/>
      <c r="D565" s="95"/>
      <c r="F565" s="17"/>
      <c r="G565" s="6"/>
      <c r="H565" s="6"/>
      <c r="I565" s="6"/>
      <c r="J565" s="6"/>
      <c r="K565" s="6"/>
      <c r="L565" s="25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2:24" s="18" customFormat="1" ht="16.5" customHeight="1">
      <c r="B566" s="6"/>
      <c r="C566" s="95"/>
      <c r="D566" s="95"/>
      <c r="F566" s="17"/>
      <c r="G566" s="6"/>
      <c r="H566" s="6"/>
      <c r="I566" s="6"/>
      <c r="J566" s="6"/>
      <c r="K566" s="6"/>
      <c r="L566" s="25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2:24" s="18" customFormat="1" ht="16.5" customHeight="1">
      <c r="B567" s="6"/>
      <c r="C567" s="95"/>
      <c r="D567" s="95"/>
      <c r="F567" s="17"/>
      <c r="G567" s="6"/>
      <c r="H567" s="6"/>
      <c r="I567" s="6"/>
      <c r="J567" s="6"/>
      <c r="K567" s="6"/>
      <c r="L567" s="25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2:24" s="18" customFormat="1" ht="16.5" customHeight="1">
      <c r="B568" s="6"/>
      <c r="C568" s="95"/>
      <c r="D568" s="95"/>
      <c r="F568" s="17"/>
      <c r="G568" s="6"/>
      <c r="H568" s="6"/>
      <c r="I568" s="6"/>
      <c r="J568" s="6"/>
      <c r="K568" s="6"/>
      <c r="L568" s="25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2:24" s="18" customFormat="1" ht="16.5" customHeight="1">
      <c r="B569" s="6"/>
      <c r="C569" s="95"/>
      <c r="D569" s="95"/>
      <c r="F569" s="17"/>
      <c r="G569" s="6"/>
      <c r="H569" s="6"/>
      <c r="I569" s="6"/>
      <c r="J569" s="6"/>
      <c r="K569" s="6"/>
      <c r="L569" s="25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2:24" s="18" customFormat="1" ht="16.5" customHeight="1">
      <c r="B570" s="6"/>
      <c r="C570" s="95"/>
      <c r="D570" s="95"/>
      <c r="F570" s="17"/>
      <c r="G570" s="6"/>
      <c r="H570" s="6"/>
      <c r="I570" s="6"/>
      <c r="J570" s="6"/>
      <c r="K570" s="6"/>
      <c r="L570" s="25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2:24" s="18" customFormat="1" ht="16.5" customHeight="1">
      <c r="B571" s="6"/>
      <c r="C571" s="95"/>
      <c r="D571" s="95"/>
      <c r="F571" s="17"/>
      <c r="G571" s="6"/>
      <c r="H571" s="6"/>
      <c r="I571" s="6"/>
      <c r="J571" s="6"/>
      <c r="K571" s="6"/>
      <c r="L571" s="25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2:24" s="18" customFormat="1" ht="16.5" customHeight="1">
      <c r="B572" s="6"/>
      <c r="C572" s="95"/>
      <c r="D572" s="95"/>
      <c r="F572" s="17"/>
      <c r="G572" s="6"/>
      <c r="H572" s="6"/>
      <c r="I572" s="6"/>
      <c r="J572" s="6"/>
      <c r="K572" s="6"/>
      <c r="L572" s="25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2:24" s="18" customFormat="1" ht="16.5" customHeight="1">
      <c r="B573" s="6"/>
      <c r="C573" s="95"/>
      <c r="D573" s="95"/>
      <c r="F573" s="17"/>
      <c r="G573" s="6"/>
      <c r="H573" s="6"/>
      <c r="I573" s="6"/>
      <c r="J573" s="6"/>
      <c r="K573" s="6"/>
      <c r="L573" s="25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2:24" s="18" customFormat="1" ht="16.5" customHeight="1">
      <c r="B574" s="6"/>
      <c r="C574" s="95"/>
      <c r="D574" s="95"/>
      <c r="F574" s="17"/>
      <c r="G574" s="6"/>
      <c r="H574" s="6"/>
      <c r="I574" s="6"/>
      <c r="J574" s="6"/>
      <c r="K574" s="6"/>
      <c r="L574" s="25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2:24" s="18" customFormat="1" ht="16.5" customHeight="1">
      <c r="B575" s="6"/>
      <c r="C575" s="95"/>
      <c r="D575" s="95"/>
      <c r="F575" s="17"/>
      <c r="G575" s="6"/>
      <c r="H575" s="6"/>
      <c r="I575" s="6"/>
      <c r="J575" s="6"/>
      <c r="K575" s="6"/>
      <c r="L575" s="25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2:24" s="18" customFormat="1" ht="16.5" customHeight="1">
      <c r="B576" s="6"/>
      <c r="C576" s="95"/>
      <c r="D576" s="95"/>
      <c r="F576" s="17"/>
      <c r="G576" s="6"/>
      <c r="H576" s="6"/>
      <c r="I576" s="6"/>
      <c r="J576" s="6"/>
      <c r="K576" s="6"/>
      <c r="L576" s="25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2:24" s="18" customFormat="1" ht="16.5" customHeight="1">
      <c r="B577" s="6"/>
      <c r="C577" s="95"/>
      <c r="D577" s="95"/>
      <c r="F577" s="17"/>
      <c r="G577" s="6"/>
      <c r="H577" s="6"/>
      <c r="I577" s="6"/>
      <c r="J577" s="6"/>
      <c r="K577" s="6"/>
      <c r="L577" s="25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2:24" s="18" customFormat="1" ht="16.5" customHeight="1">
      <c r="B578" s="6"/>
      <c r="C578" s="95"/>
      <c r="D578" s="95"/>
      <c r="F578" s="17"/>
      <c r="G578" s="6"/>
      <c r="H578" s="6"/>
      <c r="I578" s="6"/>
      <c r="J578" s="6"/>
      <c r="K578" s="6"/>
      <c r="L578" s="25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2:24" s="18" customFormat="1" ht="16.5" customHeight="1">
      <c r="B579" s="6"/>
      <c r="C579" s="95"/>
      <c r="D579" s="95"/>
      <c r="F579" s="17"/>
      <c r="G579" s="6"/>
      <c r="H579" s="6"/>
      <c r="I579" s="6"/>
      <c r="J579" s="6"/>
      <c r="K579" s="6"/>
      <c r="L579" s="25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2:24" s="18" customFormat="1" ht="16.5" customHeight="1">
      <c r="B580" s="6"/>
      <c r="C580" s="95"/>
      <c r="D580" s="95"/>
      <c r="F580" s="17"/>
      <c r="G580" s="6"/>
      <c r="H580" s="6"/>
      <c r="I580" s="6"/>
      <c r="J580" s="6"/>
      <c r="K580" s="6"/>
      <c r="L580" s="25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2:24" s="18" customFormat="1" ht="16.5" customHeight="1">
      <c r="B581" s="6"/>
      <c r="C581" s="95"/>
      <c r="D581" s="95"/>
      <c r="F581" s="17"/>
      <c r="G581" s="6"/>
      <c r="H581" s="6"/>
      <c r="I581" s="6"/>
      <c r="J581" s="6"/>
      <c r="K581" s="6"/>
      <c r="L581" s="25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2:24" s="18" customFormat="1" ht="16.5" customHeight="1">
      <c r="B582" s="6"/>
      <c r="C582" s="95"/>
      <c r="D582" s="95"/>
      <c r="F582" s="17"/>
      <c r="G582" s="6"/>
      <c r="H582" s="6"/>
      <c r="I582" s="6"/>
      <c r="J582" s="6"/>
      <c r="K582" s="6"/>
      <c r="L582" s="25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2:24" s="18" customFormat="1" ht="16.5" customHeight="1">
      <c r="B583" s="6"/>
      <c r="C583" s="95"/>
      <c r="D583" s="95"/>
      <c r="F583" s="17"/>
      <c r="G583" s="6"/>
      <c r="H583" s="6"/>
      <c r="I583" s="6"/>
      <c r="J583" s="6"/>
      <c r="K583" s="6"/>
      <c r="L583" s="25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2:24" s="18" customFormat="1" ht="16.5" customHeight="1">
      <c r="B584" s="6"/>
      <c r="C584" s="95"/>
      <c r="D584" s="95"/>
      <c r="F584" s="17"/>
      <c r="G584" s="6"/>
      <c r="H584" s="6"/>
      <c r="I584" s="6"/>
      <c r="J584" s="6"/>
      <c r="K584" s="6"/>
      <c r="L584" s="25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2:24" s="18" customFormat="1" ht="16.5" customHeight="1">
      <c r="B585" s="6"/>
      <c r="C585" s="95"/>
      <c r="D585" s="95"/>
      <c r="F585" s="17"/>
      <c r="G585" s="6"/>
      <c r="H585" s="6"/>
      <c r="I585" s="6"/>
      <c r="J585" s="6"/>
      <c r="K585" s="6"/>
      <c r="L585" s="25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2:24" s="18" customFormat="1" ht="16.5" customHeight="1">
      <c r="B586" s="6"/>
      <c r="C586" s="95"/>
      <c r="D586" s="95"/>
      <c r="F586" s="17"/>
      <c r="G586" s="6"/>
      <c r="H586" s="6"/>
      <c r="I586" s="6"/>
      <c r="J586" s="6"/>
      <c r="K586" s="6"/>
      <c r="L586" s="25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2:24" s="18" customFormat="1" ht="16.5" customHeight="1">
      <c r="B587" s="6"/>
      <c r="C587" s="95"/>
      <c r="D587" s="95"/>
      <c r="F587" s="17"/>
      <c r="G587" s="6"/>
      <c r="H587" s="6"/>
      <c r="I587" s="6"/>
      <c r="J587" s="6"/>
      <c r="K587" s="6"/>
      <c r="L587" s="25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2:24" s="18" customFormat="1" ht="16.5" customHeight="1">
      <c r="B588" s="6"/>
      <c r="C588" s="95"/>
      <c r="D588" s="95"/>
      <c r="F588" s="17"/>
      <c r="G588" s="6"/>
      <c r="H588" s="6"/>
      <c r="I588" s="6"/>
      <c r="J588" s="6"/>
      <c r="K588" s="6"/>
      <c r="L588" s="25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2:24" s="18" customFormat="1" ht="16.5" customHeight="1">
      <c r="B589" s="6"/>
      <c r="C589" s="95"/>
      <c r="D589" s="95"/>
      <c r="F589" s="17"/>
      <c r="G589" s="6"/>
      <c r="H589" s="6"/>
      <c r="I589" s="6"/>
      <c r="J589" s="6"/>
      <c r="K589" s="6"/>
      <c r="L589" s="25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2:24" s="18" customFormat="1" ht="16.5" customHeight="1">
      <c r="B590" s="6"/>
      <c r="C590" s="95"/>
      <c r="D590" s="95"/>
      <c r="F590" s="17"/>
      <c r="G590" s="6"/>
      <c r="H590" s="6"/>
      <c r="I590" s="6"/>
      <c r="J590" s="6"/>
      <c r="K590" s="6"/>
      <c r="L590" s="25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2:24" s="18" customFormat="1" ht="16.5" customHeight="1">
      <c r="B591" s="6"/>
      <c r="C591" s="95"/>
      <c r="D591" s="95"/>
      <c r="F591" s="17"/>
      <c r="G591" s="6"/>
      <c r="H591" s="6"/>
      <c r="I591" s="6"/>
      <c r="J591" s="6"/>
      <c r="K591" s="6"/>
      <c r="L591" s="25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2:24" s="18" customFormat="1" ht="16.5" customHeight="1">
      <c r="B592" s="6"/>
      <c r="C592" s="95"/>
      <c r="D592" s="95"/>
      <c r="F592" s="17"/>
      <c r="G592" s="6"/>
      <c r="H592" s="6"/>
      <c r="I592" s="6"/>
      <c r="J592" s="6"/>
      <c r="K592" s="6"/>
      <c r="L592" s="25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2:24" s="18" customFormat="1" ht="16.5" customHeight="1">
      <c r="B593" s="6"/>
      <c r="C593" s="95"/>
      <c r="D593" s="95"/>
      <c r="F593" s="17"/>
      <c r="G593" s="6"/>
      <c r="H593" s="6"/>
      <c r="I593" s="6"/>
      <c r="J593" s="6"/>
      <c r="K593" s="6"/>
      <c r="L593" s="25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2:24" s="18" customFormat="1" ht="16.5" customHeight="1">
      <c r="B594" s="6"/>
      <c r="C594" s="95"/>
      <c r="D594" s="95"/>
      <c r="F594" s="17"/>
      <c r="G594" s="6"/>
      <c r="H594" s="6"/>
      <c r="I594" s="6"/>
      <c r="J594" s="6"/>
      <c r="K594" s="6"/>
      <c r="L594" s="25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2:24" s="18" customFormat="1" ht="16.5" customHeight="1">
      <c r="B595" s="6"/>
      <c r="C595" s="95"/>
      <c r="D595" s="95"/>
      <c r="F595" s="17"/>
      <c r="G595" s="6"/>
      <c r="H595" s="6"/>
      <c r="I595" s="6"/>
      <c r="J595" s="6"/>
      <c r="K595" s="6"/>
      <c r="L595" s="25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2:24" s="18" customFormat="1" ht="16.5" customHeight="1">
      <c r="B596" s="6"/>
      <c r="C596" s="95"/>
      <c r="D596" s="95"/>
      <c r="F596" s="17"/>
      <c r="G596" s="6"/>
      <c r="H596" s="6"/>
      <c r="I596" s="6"/>
      <c r="J596" s="6"/>
      <c r="K596" s="6"/>
      <c r="L596" s="25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2:24" s="18" customFormat="1" ht="16.5" customHeight="1">
      <c r="B597" s="6"/>
      <c r="C597" s="95"/>
      <c r="D597" s="95"/>
      <c r="F597" s="17"/>
      <c r="G597" s="6"/>
      <c r="H597" s="6"/>
      <c r="I597" s="6"/>
      <c r="J597" s="6"/>
      <c r="K597" s="6"/>
      <c r="L597" s="25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2:24" s="18" customFormat="1" ht="16.5" customHeight="1">
      <c r="B598" s="6"/>
      <c r="C598" s="95"/>
      <c r="D598" s="95"/>
      <c r="F598" s="17"/>
      <c r="G598" s="6"/>
      <c r="H598" s="6"/>
      <c r="I598" s="6"/>
      <c r="J598" s="6"/>
      <c r="K598" s="6"/>
      <c r="L598" s="25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2:24" s="18" customFormat="1" ht="16.5" customHeight="1">
      <c r="B599" s="6"/>
      <c r="C599" s="95"/>
      <c r="D599" s="95"/>
      <c r="F599" s="17"/>
      <c r="G599" s="6"/>
      <c r="H599" s="6"/>
      <c r="I599" s="6"/>
      <c r="J599" s="6"/>
      <c r="K599" s="6"/>
      <c r="L599" s="25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2:24" s="18" customFormat="1" ht="16.5" customHeight="1">
      <c r="B600" s="6"/>
      <c r="C600" s="95"/>
      <c r="D600" s="95"/>
      <c r="F600" s="17"/>
      <c r="G600" s="6"/>
      <c r="H600" s="6"/>
      <c r="I600" s="6"/>
      <c r="J600" s="6"/>
      <c r="K600" s="6"/>
      <c r="L600" s="25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2:24" s="18" customFormat="1" ht="16.5" customHeight="1">
      <c r="B601" s="6"/>
      <c r="C601" s="95"/>
      <c r="D601" s="95"/>
      <c r="F601" s="17"/>
      <c r="G601" s="6"/>
      <c r="H601" s="6"/>
      <c r="I601" s="6"/>
      <c r="J601" s="6"/>
      <c r="K601" s="6"/>
      <c r="L601" s="25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2:24" s="18" customFormat="1" ht="16.5" customHeight="1">
      <c r="B602" s="6"/>
      <c r="C602" s="95"/>
      <c r="D602" s="95"/>
      <c r="F602" s="17"/>
      <c r="G602" s="6"/>
      <c r="H602" s="6"/>
      <c r="I602" s="6"/>
      <c r="J602" s="6"/>
      <c r="K602" s="6"/>
      <c r="L602" s="25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2:24" s="18" customFormat="1" ht="16.5" customHeight="1">
      <c r="B603" s="6"/>
      <c r="C603" s="95"/>
      <c r="D603" s="95"/>
      <c r="F603" s="17"/>
      <c r="G603" s="6"/>
      <c r="H603" s="6"/>
      <c r="I603" s="6"/>
      <c r="J603" s="6"/>
      <c r="K603" s="6"/>
      <c r="L603" s="25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2:24" s="18" customFormat="1" ht="16.5" customHeight="1">
      <c r="B604" s="6"/>
      <c r="C604" s="95"/>
      <c r="D604" s="95"/>
      <c r="F604" s="17"/>
      <c r="G604" s="6"/>
      <c r="H604" s="6"/>
      <c r="I604" s="6"/>
      <c r="J604" s="6"/>
      <c r="K604" s="6"/>
      <c r="L604" s="25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2:24" s="18" customFormat="1" ht="16.5" customHeight="1">
      <c r="B605" s="6"/>
      <c r="C605" s="95"/>
      <c r="D605" s="95"/>
      <c r="F605" s="17"/>
      <c r="G605" s="6"/>
      <c r="H605" s="6"/>
      <c r="I605" s="6"/>
      <c r="J605" s="6"/>
      <c r="K605" s="6"/>
      <c r="L605" s="25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2:24" s="18" customFormat="1" ht="16.5" customHeight="1">
      <c r="B606" s="6"/>
      <c r="C606" s="95"/>
      <c r="D606" s="95"/>
      <c r="F606" s="17"/>
      <c r="G606" s="6"/>
      <c r="H606" s="6"/>
      <c r="I606" s="6"/>
      <c r="J606" s="6"/>
      <c r="K606" s="6"/>
      <c r="L606" s="25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2:24" s="18" customFormat="1" ht="16.5" customHeight="1">
      <c r="B607" s="6"/>
      <c r="C607" s="95"/>
      <c r="D607" s="95"/>
      <c r="F607" s="17"/>
      <c r="G607" s="6"/>
      <c r="H607" s="6"/>
      <c r="I607" s="6"/>
      <c r="J607" s="6"/>
      <c r="K607" s="6"/>
      <c r="L607" s="25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2:24" s="18" customFormat="1" ht="16.5" customHeight="1">
      <c r="B608" s="6"/>
      <c r="C608" s="95"/>
      <c r="D608" s="95"/>
      <c r="F608" s="17"/>
      <c r="G608" s="6"/>
      <c r="H608" s="6"/>
      <c r="I608" s="6"/>
      <c r="J608" s="6"/>
      <c r="K608" s="6"/>
      <c r="L608" s="25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pans="2:24" s="18" customFormat="1" ht="16.5" customHeight="1">
      <c r="B609" s="6"/>
      <c r="C609" s="95"/>
      <c r="D609" s="95"/>
      <c r="F609" s="17"/>
      <c r="G609" s="6"/>
      <c r="H609" s="6"/>
      <c r="I609" s="6"/>
      <c r="J609" s="6"/>
      <c r="K609" s="6"/>
      <c r="L609" s="25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pans="2:24" s="18" customFormat="1" ht="16.5" customHeight="1">
      <c r="B610" s="6"/>
      <c r="C610" s="95"/>
      <c r="D610" s="95"/>
      <c r="F610" s="17"/>
      <c r="G610" s="6"/>
      <c r="H610" s="6"/>
      <c r="I610" s="6"/>
      <c r="J610" s="6"/>
      <c r="K610" s="6"/>
      <c r="L610" s="25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pans="2:24" s="18" customFormat="1" ht="16.5" customHeight="1">
      <c r="B611" s="6"/>
      <c r="C611" s="95"/>
      <c r="D611" s="95"/>
      <c r="F611" s="17"/>
      <c r="G611" s="6"/>
      <c r="H611" s="6"/>
      <c r="I611" s="6"/>
      <c r="J611" s="6"/>
      <c r="K611" s="6"/>
      <c r="L611" s="25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pans="2:24" s="18" customFormat="1" ht="16.5" customHeight="1">
      <c r="B612" s="6"/>
      <c r="C612" s="95"/>
      <c r="D612" s="95"/>
      <c r="F612" s="17"/>
      <c r="G612" s="6"/>
      <c r="H612" s="6"/>
      <c r="I612" s="6"/>
      <c r="J612" s="6"/>
      <c r="K612" s="6"/>
      <c r="L612" s="25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pans="2:24" s="18" customFormat="1" ht="16.5" customHeight="1">
      <c r="B613" s="6"/>
      <c r="C613" s="95"/>
      <c r="D613" s="95"/>
      <c r="F613" s="17"/>
      <c r="G613" s="6"/>
      <c r="H613" s="6"/>
      <c r="I613" s="6"/>
      <c r="J613" s="6"/>
      <c r="K613" s="6"/>
      <c r="L613" s="25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pans="2:24" s="18" customFormat="1" ht="16.5" customHeight="1">
      <c r="B614" s="6"/>
      <c r="C614" s="95"/>
      <c r="D614" s="95"/>
      <c r="F614" s="17"/>
      <c r="G614" s="6"/>
      <c r="H614" s="6"/>
      <c r="I614" s="6"/>
      <c r="J614" s="6"/>
      <c r="K614" s="6"/>
      <c r="L614" s="25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pans="2:24" s="18" customFormat="1" ht="16.5" customHeight="1">
      <c r="B615" s="6"/>
      <c r="C615" s="95"/>
      <c r="D615" s="95"/>
      <c r="F615" s="17"/>
      <c r="G615" s="6"/>
      <c r="H615" s="6"/>
      <c r="I615" s="6"/>
      <c r="J615" s="6"/>
      <c r="K615" s="6"/>
      <c r="L615" s="25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2:24" s="18" customFormat="1" ht="16.5" customHeight="1">
      <c r="B616" s="6"/>
      <c r="C616" s="95"/>
      <c r="D616" s="95"/>
      <c r="F616" s="17"/>
      <c r="G616" s="6"/>
      <c r="H616" s="6"/>
      <c r="I616" s="6"/>
      <c r="J616" s="6"/>
      <c r="K616" s="6"/>
      <c r="L616" s="25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pans="2:24" s="18" customFormat="1" ht="16.5" customHeight="1">
      <c r="B617" s="6"/>
      <c r="C617" s="95"/>
      <c r="D617" s="95"/>
      <c r="F617" s="17"/>
      <c r="G617" s="6"/>
      <c r="H617" s="6"/>
      <c r="I617" s="6"/>
      <c r="J617" s="6"/>
      <c r="K617" s="6"/>
      <c r="L617" s="25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pans="2:24" s="18" customFormat="1" ht="16.5" customHeight="1">
      <c r="B618" s="6"/>
      <c r="C618" s="95"/>
      <c r="D618" s="95"/>
      <c r="F618" s="17"/>
      <c r="G618" s="6"/>
      <c r="H618" s="6"/>
      <c r="I618" s="6"/>
      <c r="J618" s="6"/>
      <c r="K618" s="6"/>
      <c r="L618" s="25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pans="2:24" s="18" customFormat="1" ht="16.5" customHeight="1">
      <c r="B619" s="6"/>
      <c r="C619" s="95"/>
      <c r="D619" s="95"/>
      <c r="F619" s="17"/>
      <c r="G619" s="6"/>
      <c r="H619" s="6"/>
      <c r="I619" s="6"/>
      <c r="J619" s="6"/>
      <c r="K619" s="6"/>
      <c r="L619" s="25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pans="2:24" s="18" customFormat="1" ht="16.5" customHeight="1">
      <c r="B620" s="6"/>
      <c r="C620" s="95"/>
      <c r="D620" s="95"/>
      <c r="F620" s="17"/>
      <c r="G620" s="6"/>
      <c r="H620" s="6"/>
      <c r="I620" s="6"/>
      <c r="J620" s="6"/>
      <c r="K620" s="6"/>
      <c r="L620" s="25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pans="2:24" s="18" customFormat="1" ht="16.5" customHeight="1">
      <c r="B621" s="6"/>
      <c r="C621" s="95"/>
      <c r="D621" s="95"/>
      <c r="F621" s="17"/>
      <c r="G621" s="6"/>
      <c r="H621" s="6"/>
      <c r="I621" s="6"/>
      <c r="J621" s="6"/>
      <c r="K621" s="6"/>
      <c r="L621" s="25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pans="2:24" s="18" customFormat="1" ht="16.5" customHeight="1">
      <c r="B622" s="6"/>
      <c r="C622" s="95"/>
      <c r="D622" s="95"/>
      <c r="F622" s="17"/>
      <c r="G622" s="6"/>
      <c r="H622" s="6"/>
      <c r="I622" s="6"/>
      <c r="J622" s="6"/>
      <c r="K622" s="6"/>
      <c r="L622" s="25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pans="2:24" s="18" customFormat="1" ht="16.5" customHeight="1">
      <c r="B623" s="6"/>
      <c r="C623" s="95"/>
      <c r="D623" s="95"/>
      <c r="F623" s="17"/>
      <c r="G623" s="6"/>
      <c r="H623" s="6"/>
      <c r="I623" s="6"/>
      <c r="J623" s="6"/>
      <c r="K623" s="6"/>
      <c r="L623" s="25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pans="2:24" s="18" customFormat="1" ht="16.5" customHeight="1">
      <c r="B624" s="6"/>
      <c r="C624" s="95"/>
      <c r="D624" s="95"/>
      <c r="F624" s="17"/>
      <c r="G624" s="6"/>
      <c r="H624" s="6"/>
      <c r="I624" s="6"/>
      <c r="J624" s="6"/>
      <c r="K624" s="6"/>
      <c r="L624" s="25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pans="2:24" s="18" customFormat="1" ht="16.5" customHeight="1">
      <c r="B625" s="6"/>
      <c r="C625" s="95"/>
      <c r="D625" s="95"/>
      <c r="F625" s="17"/>
      <c r="G625" s="6"/>
      <c r="H625" s="6"/>
      <c r="I625" s="6"/>
      <c r="J625" s="6"/>
      <c r="K625" s="6"/>
      <c r="L625" s="25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pans="2:24" s="18" customFormat="1" ht="16.5" customHeight="1">
      <c r="B626" s="6"/>
      <c r="C626" s="95"/>
      <c r="D626" s="95"/>
      <c r="F626" s="17"/>
      <c r="G626" s="6"/>
      <c r="H626" s="6"/>
      <c r="I626" s="6"/>
      <c r="J626" s="6"/>
      <c r="K626" s="6"/>
      <c r="L626" s="25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pans="2:24" s="18" customFormat="1" ht="16.5" customHeight="1">
      <c r="B627" s="6"/>
      <c r="C627" s="95"/>
      <c r="D627" s="95"/>
      <c r="F627" s="17"/>
      <c r="G627" s="6"/>
      <c r="H627" s="6"/>
      <c r="I627" s="6"/>
      <c r="J627" s="6"/>
      <c r="K627" s="6"/>
      <c r="L627" s="25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pans="2:24" s="18" customFormat="1" ht="16.5" customHeight="1">
      <c r="B628" s="6"/>
      <c r="C628" s="95"/>
      <c r="D628" s="95"/>
      <c r="F628" s="17"/>
      <c r="G628" s="6"/>
      <c r="H628" s="6"/>
      <c r="I628" s="6"/>
      <c r="J628" s="6"/>
      <c r="K628" s="6"/>
      <c r="L628" s="25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pans="2:24" s="18" customFormat="1" ht="16.5" customHeight="1">
      <c r="B629" s="6"/>
      <c r="C629" s="95"/>
      <c r="D629" s="95"/>
      <c r="F629" s="17"/>
      <c r="G629" s="6"/>
      <c r="H629" s="6"/>
      <c r="I629" s="6"/>
      <c r="J629" s="6"/>
      <c r="K629" s="6"/>
      <c r="L629" s="25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pans="2:24" s="18" customFormat="1" ht="16.5" customHeight="1">
      <c r="B630" s="6"/>
      <c r="C630" s="95"/>
      <c r="D630" s="95"/>
      <c r="F630" s="17"/>
      <c r="G630" s="6"/>
      <c r="H630" s="6"/>
      <c r="I630" s="6"/>
      <c r="J630" s="6"/>
      <c r="K630" s="6"/>
      <c r="L630" s="25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pans="2:24" s="18" customFormat="1" ht="16.5" customHeight="1">
      <c r="B631" s="6"/>
      <c r="C631" s="95"/>
      <c r="D631" s="95"/>
      <c r="F631" s="17"/>
      <c r="G631" s="6"/>
      <c r="H631" s="6"/>
      <c r="I631" s="6"/>
      <c r="J631" s="6"/>
      <c r="K631" s="6"/>
      <c r="L631" s="25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pans="2:24" s="18" customFormat="1" ht="16.5" customHeight="1">
      <c r="B632" s="6"/>
      <c r="C632" s="95"/>
      <c r="D632" s="95"/>
      <c r="F632" s="17"/>
      <c r="G632" s="6"/>
      <c r="H632" s="6"/>
      <c r="I632" s="6"/>
      <c r="J632" s="6"/>
      <c r="K632" s="6"/>
      <c r="L632" s="25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pans="2:24" s="18" customFormat="1" ht="16.5" customHeight="1">
      <c r="B633" s="6"/>
      <c r="C633" s="95"/>
      <c r="D633" s="95"/>
      <c r="F633" s="17"/>
      <c r="G633" s="6"/>
      <c r="H633" s="6"/>
      <c r="I633" s="6"/>
      <c r="J633" s="6"/>
      <c r="K633" s="6"/>
      <c r="L633" s="25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pans="2:24" s="18" customFormat="1" ht="16.5" customHeight="1">
      <c r="B634" s="6"/>
      <c r="C634" s="95"/>
      <c r="D634" s="95"/>
      <c r="F634" s="17"/>
      <c r="G634" s="6"/>
      <c r="H634" s="6"/>
      <c r="I634" s="6"/>
      <c r="J634" s="6"/>
      <c r="K634" s="6"/>
      <c r="L634" s="25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pans="2:24" s="18" customFormat="1" ht="16.5" customHeight="1">
      <c r="B635" s="6"/>
      <c r="C635" s="95"/>
      <c r="D635" s="95"/>
      <c r="F635" s="17"/>
      <c r="G635" s="6"/>
      <c r="H635" s="6"/>
      <c r="I635" s="6"/>
      <c r="J635" s="6"/>
      <c r="K635" s="6"/>
      <c r="L635" s="25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2:24" s="18" customFormat="1" ht="16.5" customHeight="1">
      <c r="B636" s="6"/>
      <c r="C636" s="95"/>
      <c r="D636" s="95"/>
      <c r="F636" s="17"/>
      <c r="G636" s="6"/>
      <c r="H636" s="6"/>
      <c r="I636" s="6"/>
      <c r="J636" s="6"/>
      <c r="K636" s="6"/>
      <c r="L636" s="25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pans="2:24" s="18" customFormat="1" ht="16.5" customHeight="1">
      <c r="B637" s="6"/>
      <c r="C637" s="95"/>
      <c r="D637" s="95"/>
      <c r="F637" s="17"/>
      <c r="G637" s="6"/>
      <c r="H637" s="6"/>
      <c r="I637" s="6"/>
      <c r="J637" s="6"/>
      <c r="K637" s="6"/>
      <c r="L637" s="25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pans="2:24" s="18" customFormat="1" ht="16.5" customHeight="1">
      <c r="B638" s="6"/>
      <c r="C638" s="95"/>
      <c r="D638" s="95"/>
      <c r="F638" s="17"/>
      <c r="G638" s="6"/>
      <c r="H638" s="6"/>
      <c r="I638" s="6"/>
      <c r="J638" s="6"/>
      <c r="K638" s="6"/>
      <c r="L638" s="25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pans="2:24" s="18" customFormat="1" ht="16.5" customHeight="1">
      <c r="B639" s="6"/>
      <c r="C639" s="95"/>
      <c r="D639" s="95"/>
      <c r="F639" s="17"/>
      <c r="G639" s="6"/>
      <c r="H639" s="6"/>
      <c r="I639" s="6"/>
      <c r="J639" s="6"/>
      <c r="K639" s="6"/>
      <c r="L639" s="25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pans="2:24" s="18" customFormat="1" ht="16.5" customHeight="1">
      <c r="B640" s="6"/>
      <c r="C640" s="95"/>
      <c r="D640" s="95"/>
      <c r="F640" s="17"/>
      <c r="G640" s="6"/>
      <c r="H640" s="6"/>
      <c r="I640" s="6"/>
      <c r="J640" s="6"/>
      <c r="K640" s="6"/>
      <c r="L640" s="25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pans="2:24" s="18" customFormat="1" ht="16.5" customHeight="1">
      <c r="B641" s="6"/>
      <c r="C641" s="95"/>
      <c r="D641" s="95"/>
      <c r="F641" s="17"/>
      <c r="G641" s="6"/>
      <c r="H641" s="6"/>
      <c r="I641" s="6"/>
      <c r="J641" s="6"/>
      <c r="K641" s="6"/>
      <c r="L641" s="25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pans="2:24" s="18" customFormat="1" ht="16.5" customHeight="1">
      <c r="B642" s="6"/>
      <c r="C642" s="95"/>
      <c r="D642" s="95"/>
      <c r="F642" s="17"/>
      <c r="G642" s="6"/>
      <c r="H642" s="6"/>
      <c r="I642" s="6"/>
      <c r="J642" s="6"/>
      <c r="K642" s="6"/>
      <c r="L642" s="25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pans="2:24" s="18" customFormat="1" ht="16.5" customHeight="1">
      <c r="B643" s="6"/>
      <c r="C643" s="95"/>
      <c r="D643" s="95"/>
      <c r="F643" s="17"/>
      <c r="G643" s="6"/>
      <c r="H643" s="6"/>
      <c r="I643" s="6"/>
      <c r="J643" s="6"/>
      <c r="K643" s="6"/>
      <c r="L643" s="25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pans="2:24" s="18" customFormat="1" ht="16.5" customHeight="1">
      <c r="B644" s="6"/>
      <c r="C644" s="95"/>
      <c r="D644" s="95"/>
      <c r="F644" s="17"/>
      <c r="G644" s="6"/>
      <c r="H644" s="6"/>
      <c r="I644" s="6"/>
      <c r="J644" s="6"/>
      <c r="K644" s="6"/>
      <c r="L644" s="25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pans="2:24" s="18" customFormat="1" ht="16.5" customHeight="1">
      <c r="B645" s="6"/>
      <c r="C645" s="95"/>
      <c r="D645" s="95"/>
      <c r="F645" s="17"/>
      <c r="G645" s="6"/>
      <c r="H645" s="6"/>
      <c r="I645" s="6"/>
      <c r="J645" s="6"/>
      <c r="K645" s="6"/>
      <c r="L645" s="25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2:24" s="18" customFormat="1" ht="16.5" customHeight="1">
      <c r="B646" s="6"/>
      <c r="C646" s="95"/>
      <c r="D646" s="95"/>
      <c r="F646" s="17"/>
      <c r="G646" s="6"/>
      <c r="H646" s="6"/>
      <c r="I646" s="6"/>
      <c r="J646" s="6"/>
      <c r="K646" s="6"/>
      <c r="L646" s="25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pans="2:24" s="18" customFormat="1" ht="16.5" customHeight="1">
      <c r="B647" s="6"/>
      <c r="C647" s="95"/>
      <c r="D647" s="95"/>
      <c r="F647" s="17"/>
      <c r="G647" s="6"/>
      <c r="H647" s="6"/>
      <c r="I647" s="6"/>
      <c r="J647" s="6"/>
      <c r="K647" s="6"/>
      <c r="L647" s="25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pans="2:24" s="18" customFormat="1" ht="16.5" customHeight="1">
      <c r="B648" s="6"/>
      <c r="C648" s="95"/>
      <c r="D648" s="95"/>
      <c r="F648" s="17"/>
      <c r="G648" s="6"/>
      <c r="H648" s="6"/>
      <c r="I648" s="6"/>
      <c r="J648" s="6"/>
      <c r="K648" s="6"/>
      <c r="L648" s="25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pans="2:24" s="18" customFormat="1" ht="16.5" customHeight="1">
      <c r="B649" s="6"/>
      <c r="C649" s="95"/>
      <c r="D649" s="95"/>
      <c r="F649" s="17"/>
      <c r="G649" s="6"/>
      <c r="H649" s="6"/>
      <c r="I649" s="6"/>
      <c r="J649" s="6"/>
      <c r="K649" s="6"/>
      <c r="L649" s="25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pans="2:24" s="18" customFormat="1" ht="16.5" customHeight="1">
      <c r="B650" s="6"/>
      <c r="C650" s="95"/>
      <c r="D650" s="95"/>
      <c r="F650" s="17"/>
      <c r="G650" s="6"/>
      <c r="H650" s="6"/>
      <c r="I650" s="6"/>
      <c r="J650" s="6"/>
      <c r="K650" s="6"/>
      <c r="L650" s="25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pans="2:24" s="18" customFormat="1" ht="16.5" customHeight="1">
      <c r="B651" s="6"/>
      <c r="C651" s="95"/>
      <c r="D651" s="95"/>
      <c r="F651" s="17"/>
      <c r="G651" s="6"/>
      <c r="H651" s="6"/>
      <c r="I651" s="6"/>
      <c r="J651" s="6"/>
      <c r="K651" s="6"/>
      <c r="L651" s="25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pans="2:24" s="18" customFormat="1" ht="16.5" customHeight="1">
      <c r="B652" s="6"/>
      <c r="C652" s="95"/>
      <c r="D652" s="95"/>
      <c r="F652" s="17"/>
      <c r="G652" s="6"/>
      <c r="H652" s="6"/>
      <c r="I652" s="6"/>
      <c r="J652" s="6"/>
      <c r="K652" s="6"/>
      <c r="L652" s="25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pans="2:24" s="18" customFormat="1" ht="16.5" customHeight="1">
      <c r="B653" s="6"/>
      <c r="C653" s="95"/>
      <c r="D653" s="95"/>
      <c r="F653" s="17"/>
      <c r="G653" s="6"/>
      <c r="H653" s="6"/>
      <c r="I653" s="6"/>
      <c r="J653" s="6"/>
      <c r="K653" s="6"/>
      <c r="L653" s="25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pans="2:24" s="18" customFormat="1" ht="16.5" customHeight="1">
      <c r="B654" s="6"/>
      <c r="C654" s="95"/>
      <c r="D654" s="95"/>
      <c r="F654" s="17"/>
      <c r="G654" s="6"/>
      <c r="H654" s="6"/>
      <c r="I654" s="6"/>
      <c r="J654" s="6"/>
      <c r="K654" s="6"/>
      <c r="L654" s="25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pans="2:24" s="18" customFormat="1" ht="16.5" customHeight="1">
      <c r="B655" s="6"/>
      <c r="C655" s="95"/>
      <c r="D655" s="95"/>
      <c r="F655" s="17"/>
      <c r="G655" s="6"/>
      <c r="H655" s="6"/>
      <c r="I655" s="6"/>
      <c r="J655" s="6"/>
      <c r="K655" s="6"/>
      <c r="L655" s="25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pans="2:24" s="18" customFormat="1" ht="16.5" customHeight="1">
      <c r="B656" s="6"/>
      <c r="C656" s="95"/>
      <c r="D656" s="95"/>
      <c r="F656" s="17"/>
      <c r="G656" s="6"/>
      <c r="H656" s="6"/>
      <c r="I656" s="6"/>
      <c r="J656" s="6"/>
      <c r="K656" s="6"/>
      <c r="L656" s="25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pans="2:24" s="18" customFormat="1" ht="16.5" customHeight="1">
      <c r="B657" s="6"/>
      <c r="C657" s="95"/>
      <c r="D657" s="95"/>
      <c r="F657" s="17"/>
      <c r="G657" s="6"/>
      <c r="H657" s="6"/>
      <c r="I657" s="6"/>
      <c r="J657" s="6"/>
      <c r="K657" s="6"/>
      <c r="L657" s="25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pans="2:24" s="18" customFormat="1" ht="16.5" customHeight="1">
      <c r="B658" s="6"/>
      <c r="C658" s="95"/>
      <c r="D658" s="95"/>
      <c r="F658" s="17"/>
      <c r="G658" s="6"/>
      <c r="H658" s="6"/>
      <c r="I658" s="6"/>
      <c r="J658" s="6"/>
      <c r="K658" s="6"/>
      <c r="L658" s="25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pans="2:24" s="18" customFormat="1" ht="16.5" customHeight="1">
      <c r="B659" s="6"/>
      <c r="C659" s="95"/>
      <c r="D659" s="95"/>
      <c r="F659" s="17"/>
      <c r="G659" s="6"/>
      <c r="H659" s="6"/>
      <c r="I659" s="6"/>
      <c r="J659" s="6"/>
      <c r="K659" s="6"/>
      <c r="L659" s="25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pans="2:24" s="18" customFormat="1" ht="16.5" customHeight="1">
      <c r="B660" s="6"/>
      <c r="C660" s="95"/>
      <c r="D660" s="95"/>
      <c r="F660" s="17"/>
      <c r="G660" s="6"/>
      <c r="H660" s="6"/>
      <c r="I660" s="6"/>
      <c r="J660" s="6"/>
      <c r="K660" s="6"/>
      <c r="L660" s="25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pans="2:24" s="18" customFormat="1" ht="16.5" customHeight="1">
      <c r="B661" s="6"/>
      <c r="C661" s="95"/>
      <c r="D661" s="95"/>
      <c r="F661" s="17"/>
      <c r="G661" s="6"/>
      <c r="H661" s="6"/>
      <c r="I661" s="6"/>
      <c r="J661" s="6"/>
      <c r="K661" s="6"/>
      <c r="L661" s="25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pans="2:24" s="18" customFormat="1" ht="16.5" customHeight="1">
      <c r="B662" s="6"/>
      <c r="C662" s="95"/>
      <c r="D662" s="95"/>
      <c r="F662" s="17"/>
      <c r="G662" s="6"/>
      <c r="H662" s="6"/>
      <c r="I662" s="6"/>
      <c r="J662" s="6"/>
      <c r="K662" s="6"/>
      <c r="L662" s="25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pans="1:4" ht="16.5" customHeight="1">
      <c r="A663" s="18"/>
      <c r="C663" s="95"/>
      <c r="D663" s="95"/>
    </row>
    <row r="664" spans="1:4" ht="16.5" customHeight="1">
      <c r="A664" s="18"/>
      <c r="C664" s="95"/>
      <c r="D664" s="95"/>
    </row>
    <row r="665" spans="1:4" ht="16.5" customHeight="1">
      <c r="A665" s="18"/>
      <c r="C665" s="95"/>
      <c r="D665" s="95"/>
    </row>
    <row r="666" spans="1:4" ht="16.5" customHeight="1">
      <c r="A666" s="18"/>
      <c r="C666" s="95"/>
      <c r="D666" s="95"/>
    </row>
    <row r="667" spans="1:4" ht="16.5" customHeight="1">
      <c r="A667" s="18"/>
      <c r="C667" s="95"/>
      <c r="D667" s="95"/>
    </row>
    <row r="668" spans="1:4" ht="16.5" customHeight="1">
      <c r="A668" s="18"/>
      <c r="C668" s="95"/>
      <c r="D668" s="95"/>
    </row>
    <row r="669" spans="1:4" ht="16.5" customHeight="1">
      <c r="A669" s="18"/>
      <c r="C669" s="95"/>
      <c r="D669" s="95"/>
    </row>
    <row r="670" spans="1:4" ht="16.5" customHeight="1">
      <c r="A670" s="18"/>
      <c r="C670" s="95"/>
      <c r="D670" s="95"/>
    </row>
    <row r="671" spans="1:4" ht="16.5" customHeight="1">
      <c r="A671" s="18"/>
      <c r="C671" s="95"/>
      <c r="D671" s="95"/>
    </row>
    <row r="672" spans="1:4" ht="16.5" customHeight="1">
      <c r="A672" s="18"/>
      <c r="C672" s="95"/>
      <c r="D672" s="95"/>
    </row>
    <row r="673" spans="1:4" ht="16.5" customHeight="1">
      <c r="A673" s="18"/>
      <c r="C673" s="95"/>
      <c r="D673" s="95"/>
    </row>
    <row r="674" spans="1:4" ht="16.5" customHeight="1">
      <c r="A674" s="18"/>
      <c r="C674" s="95"/>
      <c r="D674" s="95"/>
    </row>
    <row r="675" spans="1:4" ht="16.5" customHeight="1">
      <c r="A675" s="18"/>
      <c r="C675" s="95"/>
      <c r="D675" s="95"/>
    </row>
    <row r="676" spans="1:4" ht="16.5" customHeight="1">
      <c r="A676" s="18"/>
      <c r="C676" s="95"/>
      <c r="D676" s="95"/>
    </row>
    <row r="677" spans="1:4" ht="16.5" customHeight="1">
      <c r="A677" s="18"/>
      <c r="C677" s="95"/>
      <c r="D677" s="95"/>
    </row>
    <row r="678" spans="1:4" ht="16.5" customHeight="1">
      <c r="A678" s="18"/>
      <c r="C678" s="95"/>
      <c r="D678" s="95"/>
    </row>
    <row r="679" spans="1:4" ht="16.5" customHeight="1">
      <c r="A679" s="18"/>
      <c r="C679" s="95"/>
      <c r="D679" s="95"/>
    </row>
    <row r="680" spans="1:4" ht="16.5" customHeight="1">
      <c r="A680" s="18"/>
      <c r="C680" s="95"/>
      <c r="D680" s="95"/>
    </row>
    <row r="681" spans="1:4" ht="16.5" customHeight="1">
      <c r="A681" s="18"/>
      <c r="C681" s="95"/>
      <c r="D681" s="95"/>
    </row>
    <row r="682" spans="1:4" ht="16.5" customHeight="1">
      <c r="A682" s="18"/>
      <c r="C682" s="95"/>
      <c r="D682" s="95"/>
    </row>
    <row r="683" spans="1:4" ht="16.5" customHeight="1">
      <c r="A683" s="18"/>
      <c r="C683" s="95"/>
      <c r="D683" s="95"/>
    </row>
    <row r="684" spans="1:4" ht="16.5" customHeight="1">
      <c r="A684" s="18"/>
      <c r="C684" s="95"/>
      <c r="D684" s="95"/>
    </row>
    <row r="685" spans="1:4" ht="16.5" customHeight="1">
      <c r="A685" s="18"/>
      <c r="C685" s="95"/>
      <c r="D685" s="95"/>
    </row>
    <row r="686" spans="1:4" ht="16.5" customHeight="1">
      <c r="A686" s="18"/>
      <c r="C686" s="95"/>
      <c r="D686" s="95"/>
    </row>
    <row r="687" spans="1:4" ht="16.5" customHeight="1">
      <c r="A687" s="18"/>
      <c r="C687" s="95"/>
      <c r="D687" s="95"/>
    </row>
    <row r="688" ht="16.5" customHeight="1">
      <c r="A688" s="18"/>
    </row>
    <row r="689" ht="16.5" customHeight="1">
      <c r="A689" s="18"/>
    </row>
  </sheetData>
  <sheetProtection/>
  <mergeCells count="77">
    <mergeCell ref="A477:B477"/>
    <mergeCell ref="H477:I477"/>
    <mergeCell ref="B432:C432"/>
    <mergeCell ref="I432:J432"/>
    <mergeCell ref="A454:A455"/>
    <mergeCell ref="B454:B455"/>
    <mergeCell ref="D454:D455"/>
    <mergeCell ref="E454:E455"/>
    <mergeCell ref="F454:F455"/>
    <mergeCell ref="G454:I454"/>
    <mergeCell ref="G412:I412"/>
    <mergeCell ref="A372:A373"/>
    <mergeCell ref="B372:B373"/>
    <mergeCell ref="D372:D373"/>
    <mergeCell ref="E372:E373"/>
    <mergeCell ref="F372:F373"/>
    <mergeCell ref="G372:I372"/>
    <mergeCell ref="A412:A413"/>
    <mergeCell ref="B412:B413"/>
    <mergeCell ref="D412:D413"/>
    <mergeCell ref="E412:E413"/>
    <mergeCell ref="F412:F413"/>
    <mergeCell ref="G332:I332"/>
    <mergeCell ref="A290:A291"/>
    <mergeCell ref="B290:B291"/>
    <mergeCell ref="D290:D291"/>
    <mergeCell ref="E290:E291"/>
    <mergeCell ref="F290:F291"/>
    <mergeCell ref="G290:I290"/>
    <mergeCell ref="A332:A333"/>
    <mergeCell ref="F172:F173"/>
    <mergeCell ref="B332:B333"/>
    <mergeCell ref="D332:D333"/>
    <mergeCell ref="E332:E333"/>
    <mergeCell ref="F332:F333"/>
    <mergeCell ref="B252:B253"/>
    <mergeCell ref="D252:D253"/>
    <mergeCell ref="E252:E253"/>
    <mergeCell ref="F252:F253"/>
    <mergeCell ref="G252:I252"/>
    <mergeCell ref="A212:A213"/>
    <mergeCell ref="B212:B213"/>
    <mergeCell ref="D212:D213"/>
    <mergeCell ref="F212:F213"/>
    <mergeCell ref="G212:I212"/>
    <mergeCell ref="A252:A253"/>
    <mergeCell ref="E212:E213"/>
    <mergeCell ref="A92:A93"/>
    <mergeCell ref="B92:B93"/>
    <mergeCell ref="D92:D93"/>
    <mergeCell ref="E92:E93"/>
    <mergeCell ref="A132:A133"/>
    <mergeCell ref="B132:B133"/>
    <mergeCell ref="D132:D133"/>
    <mergeCell ref="E132:E133"/>
    <mergeCell ref="A172:A173"/>
    <mergeCell ref="B172:B173"/>
    <mergeCell ref="D172:D173"/>
    <mergeCell ref="E172:E173"/>
    <mergeCell ref="E20:E21"/>
    <mergeCell ref="G132:I132"/>
    <mergeCell ref="F92:F93"/>
    <mergeCell ref="G92:I92"/>
    <mergeCell ref="F132:F133"/>
    <mergeCell ref="F20:F21"/>
    <mergeCell ref="G20:I20"/>
    <mergeCell ref="F54:F55"/>
    <mergeCell ref="G54:I54"/>
    <mergeCell ref="D20:D21"/>
    <mergeCell ref="B10:C10"/>
    <mergeCell ref="B11:C11"/>
    <mergeCell ref="A20:A21"/>
    <mergeCell ref="B20:B21"/>
    <mergeCell ref="A54:A55"/>
    <mergeCell ref="B54:B55"/>
    <mergeCell ref="D54:D55"/>
    <mergeCell ref="E54:E55"/>
  </mergeCells>
  <printOptions/>
  <pageMargins left="0.5511811023622047" right="0.5118110236220472" top="0" bottom="0" header="0" footer="0"/>
  <pageSetup horizontalDpi="600" verticalDpi="600" orientation="landscape" paperSize="9" scale="76" r:id="rId1"/>
  <rowBreaks count="1" manualBreakCount="1">
    <brk id="446" max="14" man="1"/>
  </rowBreaks>
  <colBreaks count="1" manualBreakCount="1">
    <brk id="10" max="46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X680"/>
  <sheetViews>
    <sheetView view="pageBreakPreview" zoomScale="85" zoomScaleNormal="85" zoomScaleSheetLayoutView="85" zoomScalePageLayoutView="0" workbookViewId="0" topLeftCell="A444">
      <selection activeCell="B381" sqref="B381"/>
    </sheetView>
  </sheetViews>
  <sheetFormatPr defaultColWidth="9.140625" defaultRowHeight="16.5" customHeight="1"/>
  <cols>
    <col min="1" max="1" width="9.140625" style="6" customWidth="1"/>
    <col min="2" max="2" width="57.7109375" style="6" customWidth="1"/>
    <col min="3" max="3" width="11.140625" style="6" customWidth="1"/>
    <col min="4" max="4" width="10.421875" style="6" hidden="1" customWidth="1"/>
    <col min="5" max="5" width="10.421875" style="18" hidden="1" customWidth="1"/>
    <col min="6" max="6" width="12.7109375" style="17" customWidth="1"/>
    <col min="7" max="7" width="10.57421875" style="6" customWidth="1"/>
    <col min="8" max="8" width="11.57421875" style="6" customWidth="1"/>
    <col min="9" max="9" width="12.421875" style="6" customWidth="1"/>
    <col min="10" max="10" width="17.8515625" style="6" customWidth="1"/>
    <col min="11" max="11" width="10.140625" style="6" customWidth="1"/>
    <col min="12" max="12" width="9.140625" style="25" customWidth="1"/>
    <col min="13" max="16384" width="9.140625" style="6" customWidth="1"/>
  </cols>
  <sheetData>
    <row r="1" spans="2:24" ht="16.5" customHeight="1">
      <c r="B1" s="1" t="s">
        <v>0</v>
      </c>
      <c r="C1" s="1"/>
      <c r="D1" s="1"/>
      <c r="E1" s="2"/>
      <c r="F1" s="3"/>
      <c r="G1" s="1"/>
      <c r="H1" s="1"/>
      <c r="I1" s="1"/>
      <c r="J1" s="1"/>
      <c r="K1" s="4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6.5" customHeight="1">
      <c r="B2" s="1" t="s">
        <v>1</v>
      </c>
      <c r="C2" s="1"/>
      <c r="D2" s="1"/>
      <c r="E2" s="2"/>
      <c r="F2" s="3"/>
      <c r="G2" s="1"/>
      <c r="H2" s="1"/>
      <c r="I2" s="1"/>
      <c r="J2" s="1"/>
      <c r="K2" s="4"/>
      <c r="L2" s="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2:24" ht="16.5" customHeight="1">
      <c r="B3" s="1" t="s">
        <v>2</v>
      </c>
      <c r="C3" s="1"/>
      <c r="D3" s="1"/>
      <c r="E3" s="2"/>
      <c r="F3" s="3"/>
      <c r="G3" s="1"/>
      <c r="H3" s="1"/>
      <c r="I3" s="1"/>
      <c r="J3" s="1"/>
      <c r="K3" s="4"/>
      <c r="L3" s="5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6.5" customHeight="1">
      <c r="B4" s="1"/>
      <c r="C4" s="1"/>
      <c r="D4" s="1"/>
      <c r="E4" s="2"/>
      <c r="F4" s="3"/>
      <c r="G4" s="1"/>
      <c r="H4" s="1"/>
      <c r="I4" s="1"/>
      <c r="J4" s="1"/>
      <c r="K4" s="4"/>
      <c r="L4" s="5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6.5" customHeight="1">
      <c r="B5" s="7" t="s">
        <v>3</v>
      </c>
      <c r="C5" s="7"/>
      <c r="D5" s="7"/>
      <c r="E5" s="8"/>
      <c r="F5" s="9"/>
      <c r="G5" s="7"/>
      <c r="H5" s="7"/>
      <c r="I5" s="7"/>
      <c r="J5" s="7"/>
      <c r="K5" s="4"/>
      <c r="L5" s="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17" ht="16.5" customHeight="1">
      <c r="B6" s="7" t="s">
        <v>4</v>
      </c>
      <c r="C6" s="10"/>
      <c r="D6" s="10"/>
      <c r="E6" s="11"/>
      <c r="F6" s="12"/>
      <c r="G6" s="10"/>
      <c r="H6" s="10"/>
      <c r="I6" s="10"/>
      <c r="J6" s="10"/>
      <c r="K6" s="4"/>
      <c r="L6" s="5"/>
      <c r="M6" s="4"/>
      <c r="N6" s="4"/>
      <c r="O6" s="4"/>
      <c r="P6" s="4"/>
      <c r="Q6" s="4"/>
    </row>
    <row r="7" spans="2:17" ht="16.5" customHeight="1">
      <c r="B7" s="7" t="s">
        <v>5</v>
      </c>
      <c r="C7" s="10"/>
      <c r="D7" s="10"/>
      <c r="E7" s="11"/>
      <c r="F7" s="12"/>
      <c r="G7" s="10"/>
      <c r="H7" s="10"/>
      <c r="I7" s="10"/>
      <c r="J7" s="10"/>
      <c r="K7" s="4"/>
      <c r="L7" s="5"/>
      <c r="M7" s="4"/>
      <c r="N7" s="4"/>
      <c r="O7" s="4"/>
      <c r="P7" s="4"/>
      <c r="Q7" s="4"/>
    </row>
    <row r="8" spans="2:17" ht="16.5" customHeight="1">
      <c r="B8" s="7"/>
      <c r="C8" s="10"/>
      <c r="D8" s="10"/>
      <c r="E8" s="11"/>
      <c r="F8" s="12"/>
      <c r="G8" s="10"/>
      <c r="H8" s="10"/>
      <c r="I8" s="10"/>
      <c r="J8" s="10"/>
      <c r="K8" s="4"/>
      <c r="L8" s="5"/>
      <c r="M8" s="4"/>
      <c r="N8" s="4"/>
      <c r="O8" s="4"/>
      <c r="P8" s="4"/>
      <c r="Q8" s="4"/>
    </row>
    <row r="9" spans="2:13" ht="16.5" customHeight="1">
      <c r="B9" s="7" t="s">
        <v>6</v>
      </c>
      <c r="C9" s="7"/>
      <c r="D9" s="7"/>
      <c r="E9" s="8"/>
      <c r="F9" s="9"/>
      <c r="G9" s="7"/>
      <c r="H9" s="7"/>
      <c r="I9" s="7"/>
      <c r="J9" s="13"/>
      <c r="K9" s="219"/>
      <c r="L9" s="220"/>
      <c r="M9" s="219"/>
    </row>
    <row r="10" spans="2:13" ht="16.5" customHeight="1">
      <c r="B10" s="496" t="s">
        <v>7</v>
      </c>
      <c r="C10" s="496"/>
      <c r="D10" s="7"/>
      <c r="E10" s="8"/>
      <c r="F10" s="9"/>
      <c r="G10" s="7"/>
      <c r="H10" s="7"/>
      <c r="I10" s="7"/>
      <c r="J10" s="13"/>
      <c r="K10" s="219"/>
      <c r="L10" s="220"/>
      <c r="M10" s="219"/>
    </row>
    <row r="11" spans="2:13" ht="16.5" customHeight="1">
      <c r="B11" s="496" t="s">
        <v>8</v>
      </c>
      <c r="C11" s="496"/>
      <c r="D11" s="7"/>
      <c r="E11" s="8"/>
      <c r="F11" s="9"/>
      <c r="G11" s="7"/>
      <c r="H11" s="7"/>
      <c r="I11" s="7"/>
      <c r="J11" s="13"/>
      <c r="K11" s="219"/>
      <c r="L11" s="220"/>
      <c r="M11" s="219"/>
    </row>
    <row r="12" spans="2:13" ht="16.5" customHeight="1">
      <c r="B12" s="10"/>
      <c r="C12" s="7"/>
      <c r="D12" s="7"/>
      <c r="E12" s="8"/>
      <c r="F12" s="9"/>
      <c r="G12" s="7"/>
      <c r="H12" s="7"/>
      <c r="I12" s="7"/>
      <c r="J12" s="13"/>
      <c r="K12" s="219"/>
      <c r="L12" s="220"/>
      <c r="M12" s="219"/>
    </row>
    <row r="13" spans="2:13" ht="16.5" customHeight="1">
      <c r="B13" s="16" t="s">
        <v>9</v>
      </c>
      <c r="D13" s="17"/>
      <c r="G13" s="17"/>
      <c r="H13" s="17"/>
      <c r="I13" s="17"/>
      <c r="J13" s="17"/>
      <c r="K13" s="219"/>
      <c r="L13" s="220"/>
      <c r="M13" s="219"/>
    </row>
    <row r="14" spans="2:13" ht="16.5" customHeight="1">
      <c r="B14" s="16" t="s">
        <v>10</v>
      </c>
      <c r="D14" s="17"/>
      <c r="G14" s="17"/>
      <c r="H14" s="17"/>
      <c r="I14" s="17"/>
      <c r="J14" s="17"/>
      <c r="K14" s="219"/>
      <c r="L14" s="220"/>
      <c r="M14" s="219"/>
    </row>
    <row r="15" spans="2:13" ht="16.5" customHeight="1">
      <c r="B15" s="16" t="s">
        <v>314</v>
      </c>
      <c r="D15" s="17"/>
      <c r="G15" s="17"/>
      <c r="H15" s="17"/>
      <c r="I15" s="17"/>
      <c r="J15" s="17"/>
      <c r="K15" s="219"/>
      <c r="L15" s="220"/>
      <c r="M15" s="219"/>
    </row>
    <row r="16" spans="2:13" ht="16.5" customHeight="1">
      <c r="B16" s="19" t="s">
        <v>348</v>
      </c>
      <c r="D16" s="17"/>
      <c r="G16" s="17"/>
      <c r="H16" s="17"/>
      <c r="I16" s="17"/>
      <c r="J16" s="17"/>
      <c r="K16" s="219"/>
      <c r="L16" s="220"/>
      <c r="M16" s="219"/>
    </row>
    <row r="17" spans="2:13" ht="16.5" customHeight="1">
      <c r="B17" s="20"/>
      <c r="D17" s="17"/>
      <c r="G17" s="17"/>
      <c r="H17" s="17"/>
      <c r="I17" s="17"/>
      <c r="J17" s="17"/>
      <c r="K17" s="219"/>
      <c r="L17" s="220"/>
      <c r="M17" s="219"/>
    </row>
    <row r="18" spans="2:13" ht="16.5" customHeight="1">
      <c r="B18" s="20"/>
      <c r="D18" s="17"/>
      <c r="G18" s="17"/>
      <c r="H18" s="17"/>
      <c r="I18" s="17"/>
      <c r="J18" s="17"/>
      <c r="K18" s="219"/>
      <c r="L18" s="220"/>
      <c r="M18" s="219"/>
    </row>
    <row r="19" spans="2:13" ht="16.5" customHeight="1" thickBot="1">
      <c r="B19" s="20"/>
      <c r="D19" s="17"/>
      <c r="G19" s="17"/>
      <c r="H19" s="17"/>
      <c r="I19" s="17"/>
      <c r="J19" s="17"/>
      <c r="K19" s="219"/>
      <c r="L19" s="220"/>
      <c r="M19" s="219"/>
    </row>
    <row r="20" spans="1:13" ht="16.5" customHeight="1">
      <c r="A20" s="499"/>
      <c r="B20" s="499" t="s">
        <v>11</v>
      </c>
      <c r="C20" s="100" t="s">
        <v>12</v>
      </c>
      <c r="D20" s="501" t="s">
        <v>13</v>
      </c>
      <c r="E20" s="497" t="s">
        <v>14</v>
      </c>
      <c r="F20" s="501" t="s">
        <v>200</v>
      </c>
      <c r="G20" s="501" t="s">
        <v>15</v>
      </c>
      <c r="H20" s="501"/>
      <c r="I20" s="501"/>
      <c r="J20" s="101" t="s">
        <v>16</v>
      </c>
      <c r="K20" s="219"/>
      <c r="L20" s="220"/>
      <c r="M20" s="219"/>
    </row>
    <row r="21" spans="1:13" ht="22.5" customHeight="1">
      <c r="A21" s="510"/>
      <c r="B21" s="510"/>
      <c r="C21" s="102" t="s">
        <v>17</v>
      </c>
      <c r="D21" s="511"/>
      <c r="E21" s="509"/>
      <c r="F21" s="511"/>
      <c r="G21" s="103" t="s">
        <v>18</v>
      </c>
      <c r="H21" s="103" t="s">
        <v>19</v>
      </c>
      <c r="I21" s="103" t="s">
        <v>20</v>
      </c>
      <c r="J21" s="103" t="s">
        <v>21</v>
      </c>
      <c r="K21" s="219"/>
      <c r="L21" s="220"/>
      <c r="M21" s="219"/>
    </row>
    <row r="22" spans="1:13" ht="16.5" customHeight="1">
      <c r="A22" s="141"/>
      <c r="B22" s="142" t="s">
        <v>22</v>
      </c>
      <c r="C22" s="143"/>
      <c r="D22" s="144"/>
      <c r="E22" s="145"/>
      <c r="F22" s="144"/>
      <c r="G22" s="144"/>
      <c r="H22" s="144"/>
      <c r="I22" s="144"/>
      <c r="J22" s="146"/>
      <c r="K22" s="219"/>
      <c r="L22" s="220"/>
      <c r="M22" s="219"/>
    </row>
    <row r="23" spans="1:13" ht="16.5" customHeight="1">
      <c r="A23" s="104" t="s">
        <v>304</v>
      </c>
      <c r="B23" s="104" t="s">
        <v>23</v>
      </c>
      <c r="C23" s="105">
        <v>25</v>
      </c>
      <c r="D23" s="106">
        <v>3.23</v>
      </c>
      <c r="E23" s="107">
        <v>30</v>
      </c>
      <c r="F23" s="106">
        <v>4.2</v>
      </c>
      <c r="G23" s="130">
        <v>0.19</v>
      </c>
      <c r="H23" s="130">
        <v>0.02</v>
      </c>
      <c r="I23" s="130">
        <v>0.52</v>
      </c>
      <c r="J23" s="130">
        <v>3.04</v>
      </c>
      <c r="K23" s="219"/>
      <c r="L23" s="220"/>
      <c r="M23" s="219"/>
    </row>
    <row r="24" spans="1:13" ht="16.5" customHeight="1">
      <c r="A24" s="104" t="s">
        <v>24</v>
      </c>
      <c r="B24" s="104" t="s">
        <v>25</v>
      </c>
      <c r="C24" s="105" t="s">
        <v>59</v>
      </c>
      <c r="D24" s="106">
        <v>21.08</v>
      </c>
      <c r="E24" s="107">
        <v>30</v>
      </c>
      <c r="F24" s="106">
        <v>27.41</v>
      </c>
      <c r="G24" s="106">
        <v>8.835999999999999</v>
      </c>
      <c r="H24" s="106">
        <v>19.2412</v>
      </c>
      <c r="I24" s="106">
        <v>0.060515</v>
      </c>
      <c r="J24" s="106">
        <v>208.75686</v>
      </c>
      <c r="K24" s="219"/>
      <c r="L24" s="220"/>
      <c r="M24" s="219"/>
    </row>
    <row r="25" spans="1:13" ht="16.5" customHeight="1">
      <c r="A25" s="104" t="s">
        <v>27</v>
      </c>
      <c r="B25" s="104" t="s">
        <v>28</v>
      </c>
      <c r="C25" s="108" t="s">
        <v>29</v>
      </c>
      <c r="D25" s="106">
        <v>1.78</v>
      </c>
      <c r="E25" s="107">
        <v>30</v>
      </c>
      <c r="F25" s="106">
        <v>2.31</v>
      </c>
      <c r="G25" s="106">
        <v>5.162019399999999</v>
      </c>
      <c r="H25" s="106">
        <v>3.9321391999999995</v>
      </c>
      <c r="I25" s="106">
        <v>31.76440995</v>
      </c>
      <c r="J25" s="106">
        <v>183.09497019999998</v>
      </c>
      <c r="K25" s="219"/>
      <c r="L25" s="220"/>
      <c r="M25" s="219"/>
    </row>
    <row r="26" spans="1:13" ht="16.5" customHeight="1">
      <c r="A26" s="109"/>
      <c r="B26" s="109" t="s">
        <v>30</v>
      </c>
      <c r="C26" s="110">
        <v>30</v>
      </c>
      <c r="D26" s="111">
        <v>2.16</v>
      </c>
      <c r="E26" s="110">
        <v>30</v>
      </c>
      <c r="F26" s="106">
        <v>2.8</v>
      </c>
      <c r="G26" s="111">
        <v>3.102</v>
      </c>
      <c r="H26" s="111">
        <v>1.1219999999999999</v>
      </c>
      <c r="I26" s="111">
        <v>9.03175</v>
      </c>
      <c r="J26" s="111">
        <v>58.633</v>
      </c>
      <c r="K26" s="219"/>
      <c r="L26" s="220"/>
      <c r="M26" s="219"/>
    </row>
    <row r="27" spans="1:10" ht="16.5" customHeight="1">
      <c r="A27" s="109" t="s">
        <v>345</v>
      </c>
      <c r="B27" s="109" t="s">
        <v>32</v>
      </c>
      <c r="C27" s="112">
        <v>200</v>
      </c>
      <c r="D27" s="111">
        <v>7.06</v>
      </c>
      <c r="E27" s="110">
        <v>30</v>
      </c>
      <c r="F27" s="106">
        <v>9.18</v>
      </c>
      <c r="G27" s="111">
        <v>4.85792</v>
      </c>
      <c r="H27" s="111">
        <v>4.84</v>
      </c>
      <c r="I27" s="111">
        <v>25.93136</v>
      </c>
      <c r="J27" s="111">
        <v>166.71712000000002</v>
      </c>
    </row>
    <row r="28" spans="1:13" ht="16.5" customHeight="1">
      <c r="A28" s="113"/>
      <c r="B28" s="113" t="s">
        <v>226</v>
      </c>
      <c r="C28" s="113"/>
      <c r="D28" s="114">
        <f>SUM(D23:D27)</f>
        <v>35.31</v>
      </c>
      <c r="E28" s="114"/>
      <c r="F28" s="114">
        <f>SUM(F23:F27)</f>
        <v>45.9</v>
      </c>
      <c r="G28" s="114">
        <f>SUM(G23:G27)</f>
        <v>22.1479394</v>
      </c>
      <c r="H28" s="114">
        <f>SUM(H23:H27)</f>
        <v>29.155339199999997</v>
      </c>
      <c r="I28" s="114">
        <f>SUM(I23:I27)</f>
        <v>67.30803495</v>
      </c>
      <c r="J28" s="114">
        <f>SUM(J23:J27)</f>
        <v>620.2419502</v>
      </c>
      <c r="K28" s="221">
        <f>J28*M28/L29</f>
        <v>26.393274476595746</v>
      </c>
      <c r="L28" s="220"/>
      <c r="M28" s="219">
        <v>100</v>
      </c>
    </row>
    <row r="29" spans="1:13" ht="16.5" customHeight="1">
      <c r="A29" s="141"/>
      <c r="B29" s="142" t="s">
        <v>33</v>
      </c>
      <c r="C29" s="143"/>
      <c r="D29" s="144"/>
      <c r="E29" s="145"/>
      <c r="F29" s="144"/>
      <c r="G29" s="144"/>
      <c r="H29" s="144"/>
      <c r="I29" s="144"/>
      <c r="J29" s="146"/>
      <c r="K29" s="219"/>
      <c r="L29" s="220">
        <v>2350</v>
      </c>
      <c r="M29" s="219"/>
    </row>
    <row r="30" spans="1:13" ht="16.5" customHeight="1">
      <c r="A30" s="109" t="s">
        <v>306</v>
      </c>
      <c r="B30" s="109" t="s">
        <v>305</v>
      </c>
      <c r="C30" s="105">
        <v>100</v>
      </c>
      <c r="D30" s="106">
        <v>2.54</v>
      </c>
      <c r="E30" s="107">
        <v>30</v>
      </c>
      <c r="F30" s="106">
        <v>3.3</v>
      </c>
      <c r="G30" s="130">
        <v>0.517</v>
      </c>
      <c r="H30" s="130">
        <v>0.08800000000000001</v>
      </c>
      <c r="I30" s="130">
        <v>2.093</v>
      </c>
      <c r="J30" s="130">
        <v>96</v>
      </c>
      <c r="K30" s="219"/>
      <c r="L30" s="220"/>
      <c r="M30" s="219"/>
    </row>
    <row r="31" spans="1:13" ht="16.5" customHeight="1">
      <c r="A31" s="109" t="s">
        <v>34</v>
      </c>
      <c r="B31" s="109" t="s">
        <v>35</v>
      </c>
      <c r="C31" s="115" t="s">
        <v>36</v>
      </c>
      <c r="D31" s="111">
        <v>4.03</v>
      </c>
      <c r="E31" s="110">
        <v>30</v>
      </c>
      <c r="F31" s="106">
        <v>5.24</v>
      </c>
      <c r="G31" s="111">
        <v>2.26</v>
      </c>
      <c r="H31" s="111">
        <v>6.06</v>
      </c>
      <c r="I31" s="111">
        <v>7.26</v>
      </c>
      <c r="J31" s="111">
        <v>123</v>
      </c>
      <c r="K31" s="219"/>
      <c r="L31" s="220"/>
      <c r="M31" s="219"/>
    </row>
    <row r="32" spans="1:13" ht="16.5" customHeight="1">
      <c r="A32" s="116" t="s">
        <v>37</v>
      </c>
      <c r="B32" s="116" t="s">
        <v>38</v>
      </c>
      <c r="C32" s="117">
        <v>250</v>
      </c>
      <c r="D32" s="118">
        <v>28.65</v>
      </c>
      <c r="E32" s="119">
        <v>30</v>
      </c>
      <c r="F32" s="106">
        <v>37.25</v>
      </c>
      <c r="G32" s="106">
        <v>17.45</v>
      </c>
      <c r="H32" s="106">
        <v>15.41</v>
      </c>
      <c r="I32" s="106">
        <v>26.5</v>
      </c>
      <c r="J32" s="106">
        <v>323</v>
      </c>
      <c r="K32" s="219"/>
      <c r="L32" s="220"/>
      <c r="M32" s="219"/>
    </row>
    <row r="33" spans="1:13" ht="16.5" customHeight="1">
      <c r="A33" s="109"/>
      <c r="B33" s="109" t="s">
        <v>39</v>
      </c>
      <c r="C33" s="120" t="s">
        <v>40</v>
      </c>
      <c r="D33" s="111">
        <v>2.58</v>
      </c>
      <c r="E33" s="110">
        <v>30</v>
      </c>
      <c r="F33" s="106">
        <f>D33*E33%+D33</f>
        <v>3.354</v>
      </c>
      <c r="G33" s="111">
        <v>3.2</v>
      </c>
      <c r="H33" s="111">
        <v>0.32</v>
      </c>
      <c r="I33" s="111">
        <v>27.46</v>
      </c>
      <c r="J33" s="111">
        <v>74.3</v>
      </c>
      <c r="K33" s="219"/>
      <c r="L33" s="220"/>
      <c r="M33" s="219"/>
    </row>
    <row r="34" spans="1:13" ht="16.5" customHeight="1">
      <c r="A34" s="109" t="s">
        <v>41</v>
      </c>
      <c r="B34" s="109" t="s">
        <v>42</v>
      </c>
      <c r="C34" s="112">
        <v>200</v>
      </c>
      <c r="D34" s="111">
        <v>4.72</v>
      </c>
      <c r="E34" s="110">
        <v>30</v>
      </c>
      <c r="F34" s="106">
        <f>D34*E34%+D34</f>
        <v>6.135999999999999</v>
      </c>
      <c r="G34" s="111">
        <v>0.2</v>
      </c>
      <c r="H34" s="111">
        <v>0</v>
      </c>
      <c r="I34" s="111">
        <v>35.6</v>
      </c>
      <c r="J34" s="111">
        <v>140</v>
      </c>
      <c r="K34" s="219"/>
      <c r="L34" s="220"/>
      <c r="M34" s="219"/>
    </row>
    <row r="35" spans="1:13" ht="16.5" customHeight="1">
      <c r="A35" s="121"/>
      <c r="B35" s="113" t="s">
        <v>226</v>
      </c>
      <c r="C35" s="122"/>
      <c r="D35" s="103">
        <f>SUM(D30:D34)</f>
        <v>42.519999999999996</v>
      </c>
      <c r="E35" s="103"/>
      <c r="F35" s="103">
        <f>SUM(F30:F34)</f>
        <v>55.28</v>
      </c>
      <c r="G35" s="103">
        <f>SUM(G30:G34)</f>
        <v>23.627</v>
      </c>
      <c r="H35" s="103">
        <f>SUM(H30:H34)</f>
        <v>21.878</v>
      </c>
      <c r="I35" s="103">
        <f>SUM(I30:I34)</f>
        <v>98.91300000000001</v>
      </c>
      <c r="J35" s="103">
        <f>SUM(J30:J34)</f>
        <v>756.3</v>
      </c>
      <c r="K35" s="221">
        <f>J35*M28/L29</f>
        <v>32.182978723404254</v>
      </c>
      <c r="L35" s="220"/>
      <c r="M35" s="219"/>
    </row>
    <row r="36" spans="1:13" ht="16.5" customHeight="1" thickBot="1">
      <c r="A36" s="123"/>
      <c r="B36" s="123" t="s">
        <v>283</v>
      </c>
      <c r="C36" s="123"/>
      <c r="D36" s="124">
        <f>D35+D28</f>
        <v>77.83</v>
      </c>
      <c r="E36" s="124"/>
      <c r="F36" s="124">
        <f>F28+F35</f>
        <v>101.18</v>
      </c>
      <c r="G36" s="125">
        <f>G28+G35</f>
        <v>45.774939399999994</v>
      </c>
      <c r="H36" s="125">
        <f>H28+H35</f>
        <v>51.0333392</v>
      </c>
      <c r="I36" s="125">
        <f>I28+I35</f>
        <v>166.22103495000002</v>
      </c>
      <c r="J36" s="125">
        <f>J28+J35</f>
        <v>1376.5419502</v>
      </c>
      <c r="K36" s="221">
        <f>J36*M28/L29</f>
        <v>58.5762532</v>
      </c>
      <c r="L36" s="220"/>
      <c r="M36" s="219"/>
    </row>
    <row r="37" spans="2:13" ht="16.5" customHeight="1">
      <c r="B37" s="10"/>
      <c r="C37" s="7"/>
      <c r="D37" s="7"/>
      <c r="E37" s="8"/>
      <c r="F37" s="9"/>
      <c r="G37" s="34"/>
      <c r="H37" s="35"/>
      <c r="I37" s="35"/>
      <c r="J37" s="13"/>
      <c r="K37" s="219"/>
      <c r="L37" s="220"/>
      <c r="M37" s="219"/>
    </row>
    <row r="38" spans="2:13" ht="16.5" customHeight="1">
      <c r="B38" s="10"/>
      <c r="C38" s="7"/>
      <c r="D38" s="7"/>
      <c r="E38" s="8"/>
      <c r="F38" s="9"/>
      <c r="G38" s="34"/>
      <c r="H38" s="35"/>
      <c r="I38" s="35"/>
      <c r="J38" s="13"/>
      <c r="K38" s="219"/>
      <c r="L38" s="220"/>
      <c r="M38" s="219"/>
    </row>
    <row r="39" spans="2:13" ht="16.5" customHeight="1">
      <c r="B39" s="10"/>
      <c r="C39" s="7"/>
      <c r="D39" s="7"/>
      <c r="E39" s="8"/>
      <c r="F39" s="9"/>
      <c r="G39" s="34"/>
      <c r="H39" s="35"/>
      <c r="I39" s="35"/>
      <c r="J39" s="13"/>
      <c r="K39" s="219"/>
      <c r="L39" s="220"/>
      <c r="M39" s="219"/>
    </row>
    <row r="40" spans="2:13" ht="16.5" customHeight="1">
      <c r="B40" s="10"/>
      <c r="C40" s="7"/>
      <c r="D40" s="7"/>
      <c r="E40" s="8"/>
      <c r="F40" s="9"/>
      <c r="G40" s="34"/>
      <c r="H40" s="35"/>
      <c r="I40" s="35"/>
      <c r="J40" s="13"/>
      <c r="K40" s="219"/>
      <c r="L40" s="220"/>
      <c r="M40" s="219"/>
    </row>
    <row r="41" spans="2:13" ht="16.5" customHeight="1">
      <c r="B41" s="10"/>
      <c r="C41" s="7"/>
      <c r="D41" s="7"/>
      <c r="E41" s="8"/>
      <c r="F41" s="9"/>
      <c r="G41" s="7"/>
      <c r="H41" s="222"/>
      <c r="I41" s="222"/>
      <c r="J41" s="13"/>
      <c r="K41" s="219"/>
      <c r="L41" s="220"/>
      <c r="M41" s="219"/>
    </row>
    <row r="42" spans="2:13" ht="16.5" customHeight="1">
      <c r="B42" s="10"/>
      <c r="C42" s="7"/>
      <c r="D42" s="7"/>
      <c r="E42" s="8"/>
      <c r="F42" s="9"/>
      <c r="G42" s="7"/>
      <c r="H42" s="222"/>
      <c r="I42" s="222"/>
      <c r="J42" s="13"/>
      <c r="K42" s="219"/>
      <c r="L42" s="220"/>
      <c r="M42" s="219"/>
    </row>
    <row r="43" spans="2:13" ht="16.5" customHeight="1">
      <c r="B43" s="16" t="s">
        <v>45</v>
      </c>
      <c r="C43" s="7"/>
      <c r="D43" s="7"/>
      <c r="E43" s="8"/>
      <c r="F43" s="9"/>
      <c r="G43" s="7"/>
      <c r="H43" s="7"/>
      <c r="I43" s="7"/>
      <c r="J43" s="13"/>
      <c r="K43" s="219"/>
      <c r="L43" s="220"/>
      <c r="M43" s="219"/>
    </row>
    <row r="44" spans="2:13" ht="16.5" customHeight="1">
      <c r="B44" s="16" t="s">
        <v>46</v>
      </c>
      <c r="C44" s="7"/>
      <c r="D44" s="7"/>
      <c r="E44" s="8"/>
      <c r="F44" s="9"/>
      <c r="G44" s="7"/>
      <c r="H44" s="7"/>
      <c r="I44" s="7"/>
      <c r="J44" s="13"/>
      <c r="K44" s="219"/>
      <c r="L44" s="220"/>
      <c r="M44" s="219"/>
    </row>
    <row r="45" spans="2:13" ht="16.5" customHeight="1">
      <c r="B45" s="16" t="s">
        <v>314</v>
      </c>
      <c r="C45" s="37"/>
      <c r="D45" s="37"/>
      <c r="E45" s="37"/>
      <c r="F45" s="38"/>
      <c r="G45" s="39"/>
      <c r="H45" s="39"/>
      <c r="I45" s="39"/>
      <c r="J45" s="40"/>
      <c r="K45" s="219"/>
      <c r="L45" s="220"/>
      <c r="M45" s="219"/>
    </row>
    <row r="46" spans="2:13" ht="16.5" customHeight="1">
      <c r="B46" s="19" t="s">
        <v>348</v>
      </c>
      <c r="K46" s="219"/>
      <c r="L46" s="220"/>
      <c r="M46" s="219"/>
    </row>
    <row r="47" spans="11:13" ht="16.5" customHeight="1">
      <c r="K47" s="221"/>
      <c r="L47" s="220"/>
      <c r="M47" s="219"/>
    </row>
    <row r="48" spans="11:13" ht="16.5" customHeight="1">
      <c r="K48" s="221"/>
      <c r="L48" s="220"/>
      <c r="M48" s="219"/>
    </row>
    <row r="49" spans="2:13" ht="16.5" customHeight="1">
      <c r="B49" s="10"/>
      <c r="C49" s="7"/>
      <c r="D49" s="7"/>
      <c r="E49" s="8"/>
      <c r="F49" s="9"/>
      <c r="G49" s="34"/>
      <c r="H49" s="35"/>
      <c r="I49" s="35"/>
      <c r="J49" s="13"/>
      <c r="K49" s="219"/>
      <c r="L49" s="220"/>
      <c r="M49" s="219"/>
    </row>
    <row r="50" spans="2:13" ht="16.5" customHeight="1">
      <c r="B50" s="10"/>
      <c r="C50" s="7"/>
      <c r="D50" s="7"/>
      <c r="E50" s="8"/>
      <c r="F50" s="9"/>
      <c r="G50" s="34"/>
      <c r="H50" s="35"/>
      <c r="I50" s="35"/>
      <c r="J50" s="13"/>
      <c r="K50" s="219"/>
      <c r="L50" s="220"/>
      <c r="M50" s="219"/>
    </row>
    <row r="51" spans="2:13" ht="16.5" customHeight="1" thickBot="1">
      <c r="B51" s="10"/>
      <c r="C51" s="7"/>
      <c r="D51" s="7"/>
      <c r="E51" s="8"/>
      <c r="F51" s="9"/>
      <c r="G51" s="34"/>
      <c r="H51" s="35"/>
      <c r="I51" s="35"/>
      <c r="J51" s="13"/>
      <c r="K51" s="219"/>
      <c r="L51" s="220"/>
      <c r="M51" s="219"/>
    </row>
    <row r="52" spans="1:13" ht="16.5" customHeight="1" thickBot="1">
      <c r="A52" s="484"/>
      <c r="B52" s="484" t="s">
        <v>11</v>
      </c>
      <c r="C52" s="21" t="s">
        <v>12</v>
      </c>
      <c r="D52" s="489" t="s">
        <v>13</v>
      </c>
      <c r="E52" s="491" t="s">
        <v>14</v>
      </c>
      <c r="F52" s="489" t="s">
        <v>200</v>
      </c>
      <c r="G52" s="493" t="s">
        <v>15</v>
      </c>
      <c r="H52" s="494"/>
      <c r="I52" s="495"/>
      <c r="J52" s="21" t="s">
        <v>16</v>
      </c>
      <c r="K52" s="219"/>
      <c r="L52" s="220"/>
      <c r="M52" s="219"/>
    </row>
    <row r="53" spans="1:13" ht="15.75" thickBot="1">
      <c r="A53" s="485"/>
      <c r="B53" s="485"/>
      <c r="C53" s="23" t="s">
        <v>17</v>
      </c>
      <c r="D53" s="490"/>
      <c r="E53" s="492"/>
      <c r="F53" s="490"/>
      <c r="G53" s="23" t="s">
        <v>18</v>
      </c>
      <c r="H53" s="23" t="s">
        <v>19</v>
      </c>
      <c r="I53" s="23" t="s">
        <v>20</v>
      </c>
      <c r="J53" s="23" t="s">
        <v>21</v>
      </c>
      <c r="K53" s="219"/>
      <c r="L53" s="220"/>
      <c r="M53" s="219"/>
    </row>
    <row r="54" spans="1:13" ht="16.5" customHeight="1" thickBot="1">
      <c r="A54" s="147"/>
      <c r="B54" s="148" t="s">
        <v>22</v>
      </c>
      <c r="C54" s="149"/>
      <c r="D54" s="150"/>
      <c r="E54" s="151"/>
      <c r="F54" s="150"/>
      <c r="G54" s="150"/>
      <c r="H54" s="150"/>
      <c r="I54" s="150"/>
      <c r="J54" s="152"/>
      <c r="K54" s="219"/>
      <c r="L54" s="220"/>
      <c r="M54" s="219"/>
    </row>
    <row r="55" spans="1:13" ht="16.5" customHeight="1">
      <c r="A55" s="153" t="s">
        <v>47</v>
      </c>
      <c r="B55" s="153" t="s">
        <v>48</v>
      </c>
      <c r="C55" s="154" t="s">
        <v>49</v>
      </c>
      <c r="D55" s="155">
        <v>6.49</v>
      </c>
      <c r="E55" s="156">
        <v>30</v>
      </c>
      <c r="F55" s="155">
        <f>D55*E55%+D55</f>
        <v>8.437000000000001</v>
      </c>
      <c r="G55" s="155">
        <v>7.70142</v>
      </c>
      <c r="H55" s="155">
        <v>8.011519999999999</v>
      </c>
      <c r="I55" s="155">
        <v>33.972029</v>
      </c>
      <c r="J55" s="155">
        <v>238.79747600000002</v>
      </c>
      <c r="K55" s="219"/>
      <c r="L55" s="220"/>
      <c r="M55" s="219"/>
    </row>
    <row r="56" spans="1:13" ht="16.5" customHeight="1">
      <c r="A56" s="116" t="s">
        <v>50</v>
      </c>
      <c r="B56" s="116" t="s">
        <v>171</v>
      </c>
      <c r="C56" s="117" t="s">
        <v>52</v>
      </c>
      <c r="D56" s="118">
        <v>0.82</v>
      </c>
      <c r="E56" s="119">
        <v>30</v>
      </c>
      <c r="F56" s="118">
        <f>D56*E56%+D56</f>
        <v>1.0659999999999998</v>
      </c>
      <c r="G56" s="118">
        <v>0.188</v>
      </c>
      <c r="H56" s="118">
        <v>0.044879999999999996</v>
      </c>
      <c r="I56" s="118">
        <v>13.670020000000001</v>
      </c>
      <c r="J56" s="118">
        <v>55.836000000000006</v>
      </c>
      <c r="K56" s="219"/>
      <c r="L56" s="220"/>
      <c r="M56" s="219"/>
    </row>
    <row r="57" spans="1:13" ht="16.5" customHeight="1">
      <c r="A57" s="116"/>
      <c r="B57" s="116" t="s">
        <v>204</v>
      </c>
      <c r="C57" s="117">
        <v>30</v>
      </c>
      <c r="D57" s="118">
        <v>7.65</v>
      </c>
      <c r="E57" s="119">
        <v>30</v>
      </c>
      <c r="F57" s="118">
        <f>D57*E57%+D57</f>
        <v>9.945</v>
      </c>
      <c r="G57" s="117">
        <v>7.95</v>
      </c>
      <c r="H57" s="118">
        <v>7</v>
      </c>
      <c r="I57" s="118">
        <v>0</v>
      </c>
      <c r="J57" s="117">
        <v>94.77</v>
      </c>
      <c r="K57" s="219"/>
      <c r="L57" s="220"/>
      <c r="M57" s="219"/>
    </row>
    <row r="58" spans="1:13" ht="16.5" customHeight="1">
      <c r="A58" s="116"/>
      <c r="B58" s="116" t="s">
        <v>53</v>
      </c>
      <c r="C58" s="119">
        <v>30</v>
      </c>
      <c r="D58" s="118">
        <v>0.93</v>
      </c>
      <c r="E58" s="119">
        <v>30</v>
      </c>
      <c r="F58" s="118">
        <f>D58*E58%+D58</f>
        <v>1.209</v>
      </c>
      <c r="G58" s="118">
        <v>2.2278000000000002</v>
      </c>
      <c r="H58" s="118">
        <v>0.2112</v>
      </c>
      <c r="I58" s="118">
        <v>13.3224</v>
      </c>
      <c r="J58" s="118">
        <v>64.1016</v>
      </c>
      <c r="K58" s="219"/>
      <c r="L58" s="220"/>
      <c r="M58" s="219"/>
    </row>
    <row r="59" spans="1:13" ht="16.5" customHeight="1">
      <c r="A59" s="116"/>
      <c r="B59" s="116" t="s">
        <v>346</v>
      </c>
      <c r="C59" s="119">
        <v>200</v>
      </c>
      <c r="D59" s="118">
        <v>13</v>
      </c>
      <c r="E59" s="119">
        <v>30</v>
      </c>
      <c r="F59" s="118">
        <f>D59*E59%+D59</f>
        <v>16.9</v>
      </c>
      <c r="G59" s="118">
        <v>0.84</v>
      </c>
      <c r="H59" s="118">
        <v>0.59</v>
      </c>
      <c r="I59" s="118">
        <v>21</v>
      </c>
      <c r="J59" s="118">
        <v>92.67</v>
      </c>
      <c r="K59" s="219"/>
      <c r="L59" s="220"/>
      <c r="M59" s="219"/>
    </row>
    <row r="60" spans="1:13" ht="16.5" customHeight="1" thickBot="1">
      <c r="A60" s="123"/>
      <c r="B60" s="123" t="s">
        <v>226</v>
      </c>
      <c r="C60" s="123"/>
      <c r="D60" s="157">
        <f>SUM(D55:D59)</f>
        <v>28.89</v>
      </c>
      <c r="E60" s="157"/>
      <c r="F60" s="157">
        <f>SUM(F55:F59)</f>
        <v>37.557</v>
      </c>
      <c r="G60" s="157">
        <f>SUM(G55:G59)</f>
        <v>18.90722</v>
      </c>
      <c r="H60" s="157">
        <f>SUM(H55:H59)</f>
        <v>15.857599999999998</v>
      </c>
      <c r="I60" s="157">
        <f>SUM(I55:I59)</f>
        <v>81.964449</v>
      </c>
      <c r="J60" s="157">
        <f>SUM(J55:J59)</f>
        <v>546.175076</v>
      </c>
      <c r="K60" s="221">
        <f>J60*M60/L61</f>
        <v>23.24149259574468</v>
      </c>
      <c r="L60" s="220"/>
      <c r="M60" s="219">
        <v>100</v>
      </c>
    </row>
    <row r="61" spans="1:13" ht="16.5" customHeight="1" thickBot="1">
      <c r="A61" s="147"/>
      <c r="B61" s="148" t="s">
        <v>33</v>
      </c>
      <c r="C61" s="149"/>
      <c r="D61" s="150">
        <f>SUM(D55:D59)</f>
        <v>28.89</v>
      </c>
      <c r="E61" s="151"/>
      <c r="F61" s="150"/>
      <c r="G61" s="150"/>
      <c r="H61" s="150"/>
      <c r="I61" s="150"/>
      <c r="J61" s="152"/>
      <c r="K61" s="219"/>
      <c r="L61" s="220">
        <v>2350</v>
      </c>
      <c r="M61" s="219"/>
    </row>
    <row r="62" spans="1:13" ht="16.5" customHeight="1">
      <c r="A62" s="153" t="s">
        <v>54</v>
      </c>
      <c r="B62" s="153" t="s">
        <v>55</v>
      </c>
      <c r="C62" s="156">
        <v>100</v>
      </c>
      <c r="D62" s="155">
        <v>5.76</v>
      </c>
      <c r="E62" s="156">
        <v>30</v>
      </c>
      <c r="F62" s="155">
        <f aca="true" t="shared" si="0" ref="F62:F68">D62*E62%+D62</f>
        <v>7.4879999999999995</v>
      </c>
      <c r="G62" s="155">
        <v>1.4</v>
      </c>
      <c r="H62" s="155">
        <v>10.1</v>
      </c>
      <c r="I62" s="155">
        <v>6.8</v>
      </c>
      <c r="J62" s="155">
        <v>124</v>
      </c>
      <c r="K62" s="219"/>
      <c r="L62" s="220"/>
      <c r="M62" s="219"/>
    </row>
    <row r="63" spans="1:13" ht="16.5" customHeight="1">
      <c r="A63" s="116" t="s">
        <v>56</v>
      </c>
      <c r="B63" s="116" t="s">
        <v>57</v>
      </c>
      <c r="C63" s="117" t="s">
        <v>36</v>
      </c>
      <c r="D63" s="118">
        <v>14.71</v>
      </c>
      <c r="E63" s="119">
        <v>30</v>
      </c>
      <c r="F63" s="118">
        <f t="shared" si="0"/>
        <v>19.123</v>
      </c>
      <c r="G63" s="118">
        <v>6.29</v>
      </c>
      <c r="H63" s="118">
        <v>8.32</v>
      </c>
      <c r="I63" s="118">
        <v>9.18</v>
      </c>
      <c r="J63" s="118">
        <v>161.08</v>
      </c>
      <c r="K63" s="219"/>
      <c r="L63" s="220"/>
      <c r="M63" s="219"/>
    </row>
    <row r="64" spans="1:13" ht="16.5" customHeight="1">
      <c r="A64" s="116" t="s">
        <v>58</v>
      </c>
      <c r="B64" s="116" t="s">
        <v>205</v>
      </c>
      <c r="C64" s="117" t="s">
        <v>26</v>
      </c>
      <c r="D64" s="118">
        <v>7.86</v>
      </c>
      <c r="E64" s="119">
        <v>30</v>
      </c>
      <c r="F64" s="118">
        <f t="shared" si="0"/>
        <v>10.218</v>
      </c>
      <c r="G64" s="118">
        <v>9.75</v>
      </c>
      <c r="H64" s="118">
        <v>5.8</v>
      </c>
      <c r="I64" s="118">
        <v>15.2</v>
      </c>
      <c r="J64" s="118">
        <v>196</v>
      </c>
      <c r="K64" s="219"/>
      <c r="L64" s="220"/>
      <c r="M64" s="219"/>
    </row>
    <row r="65" spans="1:13" ht="16.5" customHeight="1">
      <c r="A65" s="116" t="s">
        <v>60</v>
      </c>
      <c r="B65" s="116" t="s">
        <v>61</v>
      </c>
      <c r="C65" s="117">
        <v>150</v>
      </c>
      <c r="D65" s="118">
        <v>2.76</v>
      </c>
      <c r="E65" s="119">
        <v>30</v>
      </c>
      <c r="F65" s="118">
        <f t="shared" si="0"/>
        <v>3.5879999999999996</v>
      </c>
      <c r="G65" s="118">
        <v>3.75</v>
      </c>
      <c r="H65" s="118">
        <v>6.15</v>
      </c>
      <c r="I65" s="118">
        <v>38.55</v>
      </c>
      <c r="J65" s="118">
        <v>228</v>
      </c>
      <c r="K65" s="219"/>
      <c r="L65" s="220"/>
      <c r="M65" s="219"/>
    </row>
    <row r="66" spans="1:13" ht="16.5" customHeight="1">
      <c r="A66" s="116"/>
      <c r="B66" s="116" t="s">
        <v>62</v>
      </c>
      <c r="C66" s="158" t="s">
        <v>40</v>
      </c>
      <c r="D66" s="118">
        <v>1.54</v>
      </c>
      <c r="E66" s="119">
        <v>30</v>
      </c>
      <c r="F66" s="118">
        <f t="shared" si="0"/>
        <v>2.002</v>
      </c>
      <c r="G66" s="118">
        <v>3.4075</v>
      </c>
      <c r="H66" s="118">
        <v>0.44</v>
      </c>
      <c r="I66" s="118">
        <v>19.11</v>
      </c>
      <c r="J66" s="118">
        <v>94.02999999999999</v>
      </c>
      <c r="K66" s="219"/>
      <c r="L66" s="220"/>
      <c r="M66" s="219"/>
    </row>
    <row r="67" spans="1:13" ht="16.5" customHeight="1">
      <c r="A67" s="109" t="s">
        <v>343</v>
      </c>
      <c r="B67" s="109" t="s">
        <v>83</v>
      </c>
      <c r="C67" s="115">
        <v>200</v>
      </c>
      <c r="D67" s="111">
        <v>5.76</v>
      </c>
      <c r="E67" s="110">
        <v>30</v>
      </c>
      <c r="F67" s="106">
        <f t="shared" si="0"/>
        <v>7.4879999999999995</v>
      </c>
      <c r="G67" s="111">
        <v>2.5</v>
      </c>
      <c r="H67" s="111">
        <v>3.6</v>
      </c>
      <c r="I67" s="111">
        <v>28.7</v>
      </c>
      <c r="J67" s="111">
        <v>152</v>
      </c>
      <c r="K67" s="219"/>
      <c r="L67" s="220"/>
      <c r="M67" s="219"/>
    </row>
    <row r="68" spans="1:13" ht="16.5" customHeight="1" thickBot="1">
      <c r="A68" s="160"/>
      <c r="B68" s="160" t="s">
        <v>157</v>
      </c>
      <c r="C68" s="161">
        <v>150</v>
      </c>
      <c r="D68" s="162">
        <v>11.76</v>
      </c>
      <c r="E68" s="163">
        <v>30</v>
      </c>
      <c r="F68" s="162">
        <f t="shared" si="0"/>
        <v>15.288</v>
      </c>
      <c r="G68" s="162">
        <v>1.2</v>
      </c>
      <c r="H68" s="162">
        <v>0.32</v>
      </c>
      <c r="I68" s="162">
        <v>10.5</v>
      </c>
      <c r="J68" s="162">
        <v>93</v>
      </c>
      <c r="K68" s="219"/>
      <c r="L68" s="220"/>
      <c r="M68" s="219"/>
    </row>
    <row r="69" spans="1:13" ht="15.75" customHeight="1" thickBot="1">
      <c r="A69" s="31"/>
      <c r="B69" s="27" t="s">
        <v>226</v>
      </c>
      <c r="C69" s="32"/>
      <c r="D69" s="24">
        <f>SUM(D62:D68)</f>
        <v>50.14999999999999</v>
      </c>
      <c r="E69" s="24"/>
      <c r="F69" s="24">
        <f>SUM(F62:F68)</f>
        <v>65.19500000000001</v>
      </c>
      <c r="G69" s="24">
        <f>SUM(G62:G68)</f>
        <v>28.297499999999996</v>
      </c>
      <c r="H69" s="24">
        <f>SUM(H62:H68)</f>
        <v>34.730000000000004</v>
      </c>
      <c r="I69" s="24">
        <f>SUM(I62:I68)</f>
        <v>128.04</v>
      </c>
      <c r="J69" s="24">
        <f>SUM(J62:J68)</f>
        <v>1048.1100000000001</v>
      </c>
      <c r="K69" s="221">
        <f>J69*M69/L61</f>
        <v>44.6004255319149</v>
      </c>
      <c r="M69" s="6">
        <v>100</v>
      </c>
    </row>
    <row r="70" spans="1:13" ht="16.5" customHeight="1" thickBot="1">
      <c r="A70" s="26"/>
      <c r="B70" s="26" t="s">
        <v>321</v>
      </c>
      <c r="C70" s="27"/>
      <c r="D70" s="33">
        <f>D69+D60</f>
        <v>79.03999999999999</v>
      </c>
      <c r="E70" s="33"/>
      <c r="F70" s="33">
        <f>F69+F60</f>
        <v>102.75200000000001</v>
      </c>
      <c r="G70" s="33">
        <f>G69+G60</f>
        <v>47.204719999999995</v>
      </c>
      <c r="H70" s="33">
        <f>H69+H60</f>
        <v>50.5876</v>
      </c>
      <c r="I70" s="33">
        <f>I69+I60</f>
        <v>210.004449</v>
      </c>
      <c r="J70" s="33">
        <f>J69+J60</f>
        <v>1594.2850760000001</v>
      </c>
      <c r="K70" s="219"/>
      <c r="L70" s="220"/>
      <c r="M70" s="219"/>
    </row>
    <row r="71" spans="11:13" ht="16.5" customHeight="1">
      <c r="K71" s="219"/>
      <c r="L71" s="220"/>
      <c r="M71" s="219"/>
    </row>
    <row r="72" spans="2:13" ht="16.5" customHeight="1">
      <c r="B72" s="10"/>
      <c r="C72" s="7"/>
      <c r="D72" s="7"/>
      <c r="E72" s="8"/>
      <c r="F72" s="9"/>
      <c r="G72" s="7"/>
      <c r="H72" s="7"/>
      <c r="I72" s="7"/>
      <c r="J72" s="13"/>
      <c r="K72" s="219"/>
      <c r="L72" s="220"/>
      <c r="M72" s="219"/>
    </row>
    <row r="73" spans="2:13" ht="16.5" customHeight="1">
      <c r="B73" s="10"/>
      <c r="C73" s="7"/>
      <c r="D73" s="7"/>
      <c r="E73" s="8"/>
      <c r="F73" s="9"/>
      <c r="G73" s="7"/>
      <c r="H73" s="7"/>
      <c r="I73" s="7"/>
      <c r="J73" s="13"/>
      <c r="K73" s="219"/>
      <c r="L73" s="220"/>
      <c r="M73" s="219"/>
    </row>
    <row r="74" spans="2:13" ht="16.5" customHeight="1">
      <c r="B74" s="10"/>
      <c r="C74" s="7"/>
      <c r="D74" s="7"/>
      <c r="E74" s="8"/>
      <c r="F74" s="9"/>
      <c r="G74" s="7"/>
      <c r="H74" s="7"/>
      <c r="I74" s="7"/>
      <c r="J74" s="13"/>
      <c r="K74" s="219"/>
      <c r="L74" s="220"/>
      <c r="M74" s="219"/>
    </row>
    <row r="75" spans="2:13" ht="16.5" customHeight="1">
      <c r="B75" s="10"/>
      <c r="C75" s="7"/>
      <c r="D75" s="7"/>
      <c r="E75" s="8"/>
      <c r="F75" s="9"/>
      <c r="G75" s="7"/>
      <c r="H75" s="7"/>
      <c r="I75" s="7"/>
      <c r="J75" s="13"/>
      <c r="K75" s="219"/>
      <c r="L75" s="220"/>
      <c r="M75" s="219"/>
    </row>
    <row r="76" spans="2:13" ht="16.5" customHeight="1">
      <c r="B76" s="10"/>
      <c r="C76" s="7"/>
      <c r="D76" s="7"/>
      <c r="E76" s="8"/>
      <c r="F76" s="9"/>
      <c r="G76" s="7"/>
      <c r="H76" s="7"/>
      <c r="I76" s="7"/>
      <c r="J76" s="13"/>
      <c r="K76" s="219"/>
      <c r="L76" s="220"/>
      <c r="M76" s="219"/>
    </row>
    <row r="77" spans="2:13" ht="16.5" customHeight="1">
      <c r="B77" s="10"/>
      <c r="C77" s="7"/>
      <c r="D77" s="7"/>
      <c r="E77" s="8"/>
      <c r="F77" s="9"/>
      <c r="G77" s="7"/>
      <c r="H77" s="7"/>
      <c r="I77" s="7"/>
      <c r="J77" s="13"/>
      <c r="K77" s="219"/>
      <c r="L77" s="220"/>
      <c r="M77" s="219"/>
    </row>
    <row r="78" spans="2:13" ht="16.5" customHeight="1">
      <c r="B78" s="10"/>
      <c r="C78" s="7"/>
      <c r="D78" s="7"/>
      <c r="E78" s="8"/>
      <c r="F78" s="9"/>
      <c r="G78" s="7"/>
      <c r="H78" s="7"/>
      <c r="I78" s="7"/>
      <c r="J78" s="13"/>
      <c r="K78" s="219"/>
      <c r="L78" s="220"/>
      <c r="M78" s="219"/>
    </row>
    <row r="79" spans="2:13" ht="16.5" customHeight="1">
      <c r="B79" s="10"/>
      <c r="C79" s="7"/>
      <c r="D79" s="7"/>
      <c r="E79" s="8"/>
      <c r="F79" s="9"/>
      <c r="G79" s="7"/>
      <c r="H79" s="7"/>
      <c r="I79" s="7"/>
      <c r="J79" s="13"/>
      <c r="K79" s="219"/>
      <c r="L79" s="220"/>
      <c r="M79" s="219"/>
    </row>
    <row r="80" spans="2:13" ht="16.5" customHeight="1">
      <c r="B80" s="10"/>
      <c r="C80" s="7"/>
      <c r="D80" s="7"/>
      <c r="E80" s="8"/>
      <c r="F80" s="9"/>
      <c r="G80" s="7"/>
      <c r="H80" s="7"/>
      <c r="I80" s="7"/>
      <c r="J80" s="13"/>
      <c r="K80" s="219"/>
      <c r="L80" s="220"/>
      <c r="M80" s="219"/>
    </row>
    <row r="81" spans="2:13" ht="16.5" customHeight="1">
      <c r="B81" s="10"/>
      <c r="C81" s="7"/>
      <c r="D81" s="7"/>
      <c r="E81" s="8"/>
      <c r="F81" s="9"/>
      <c r="G81" s="7"/>
      <c r="H81" s="7"/>
      <c r="I81" s="7"/>
      <c r="J81" s="13"/>
      <c r="K81" s="219"/>
      <c r="L81" s="220"/>
      <c r="M81" s="219"/>
    </row>
    <row r="82" spans="2:13" ht="16.5" customHeight="1">
      <c r="B82" s="10"/>
      <c r="C82" s="7"/>
      <c r="D82" s="7"/>
      <c r="E82" s="8"/>
      <c r="F82" s="9"/>
      <c r="G82" s="7"/>
      <c r="H82" s="7"/>
      <c r="I82" s="7"/>
      <c r="J82" s="13"/>
      <c r="K82" s="219"/>
      <c r="L82" s="220"/>
      <c r="M82" s="219"/>
    </row>
    <row r="83" spans="2:13" ht="16.5" customHeight="1">
      <c r="B83" s="16" t="s">
        <v>63</v>
      </c>
      <c r="C83" s="7"/>
      <c r="D83" s="7"/>
      <c r="E83" s="8"/>
      <c r="F83" s="9"/>
      <c r="G83" s="7"/>
      <c r="H83" s="7"/>
      <c r="I83" s="7"/>
      <c r="J83" s="13"/>
      <c r="K83" s="219"/>
      <c r="L83" s="220"/>
      <c r="M83" s="219"/>
    </row>
    <row r="84" spans="2:13" ht="16.5" customHeight="1">
      <c r="B84" s="16" t="s">
        <v>64</v>
      </c>
      <c r="C84" s="7"/>
      <c r="D84" s="7"/>
      <c r="E84" s="8"/>
      <c r="F84" s="9"/>
      <c r="G84" s="7"/>
      <c r="H84" s="7"/>
      <c r="I84" s="7"/>
      <c r="J84" s="13"/>
      <c r="K84" s="219"/>
      <c r="L84" s="220"/>
      <c r="M84" s="219"/>
    </row>
    <row r="85" spans="2:13" ht="16.5" customHeight="1">
      <c r="B85" s="16" t="s">
        <v>314</v>
      </c>
      <c r="C85" s="41"/>
      <c r="D85" s="41"/>
      <c r="E85" s="42"/>
      <c r="F85" s="40"/>
      <c r="G85" s="43"/>
      <c r="H85" s="43"/>
      <c r="I85" s="43"/>
      <c r="J85" s="41"/>
      <c r="K85" s="219"/>
      <c r="L85" s="220"/>
      <c r="M85" s="219"/>
    </row>
    <row r="86" spans="2:13" ht="16.5" customHeight="1">
      <c r="B86" s="19" t="s">
        <v>348</v>
      </c>
      <c r="K86" s="219"/>
      <c r="L86" s="220"/>
      <c r="M86" s="219"/>
    </row>
    <row r="87" spans="2:13" ht="16.5" customHeight="1">
      <c r="B87" s="20"/>
      <c r="K87" s="219"/>
      <c r="L87" s="220"/>
      <c r="M87" s="219"/>
    </row>
    <row r="88" spans="2:13" ht="16.5" customHeight="1">
      <c r="B88" s="20"/>
      <c r="K88" s="219"/>
      <c r="L88" s="220"/>
      <c r="M88" s="219"/>
    </row>
    <row r="89" spans="2:13" ht="16.5" customHeight="1" thickBot="1">
      <c r="B89" s="20"/>
      <c r="K89" s="219"/>
      <c r="L89" s="220"/>
      <c r="M89" s="219"/>
    </row>
    <row r="90" spans="1:13" ht="16.5" customHeight="1" thickBot="1">
      <c r="A90" s="484"/>
      <c r="B90" s="484" t="s">
        <v>11</v>
      </c>
      <c r="C90" s="21" t="s">
        <v>12</v>
      </c>
      <c r="D90" s="489" t="s">
        <v>13</v>
      </c>
      <c r="E90" s="491" t="s">
        <v>14</v>
      </c>
      <c r="F90" s="489" t="s">
        <v>200</v>
      </c>
      <c r="G90" s="493" t="s">
        <v>15</v>
      </c>
      <c r="H90" s="494"/>
      <c r="I90" s="495"/>
      <c r="J90" s="21" t="s">
        <v>16</v>
      </c>
      <c r="K90" s="219"/>
      <c r="L90" s="220"/>
      <c r="M90" s="219"/>
    </row>
    <row r="91" spans="1:13" ht="28.5" customHeight="1" thickBot="1">
      <c r="A91" s="485"/>
      <c r="B91" s="485"/>
      <c r="C91" s="23" t="s">
        <v>17</v>
      </c>
      <c r="D91" s="490"/>
      <c r="E91" s="492"/>
      <c r="F91" s="490"/>
      <c r="G91" s="23" t="s">
        <v>18</v>
      </c>
      <c r="H91" s="23" t="s">
        <v>19</v>
      </c>
      <c r="I91" s="23" t="s">
        <v>20</v>
      </c>
      <c r="J91" s="23" t="s">
        <v>21</v>
      </c>
      <c r="K91" s="219"/>
      <c r="L91" s="220"/>
      <c r="M91" s="219"/>
    </row>
    <row r="92" spans="1:13" ht="16.5" customHeight="1" thickBot="1">
      <c r="A92" s="141"/>
      <c r="B92" s="142" t="s">
        <v>22</v>
      </c>
      <c r="C92" s="143"/>
      <c r="D92" s="144"/>
      <c r="E92" s="145"/>
      <c r="F92" s="144"/>
      <c r="G92" s="144"/>
      <c r="H92" s="144"/>
      <c r="I92" s="144"/>
      <c r="J92" s="146"/>
      <c r="K92" s="219"/>
      <c r="L92" s="220"/>
      <c r="M92" s="219"/>
    </row>
    <row r="93" spans="1:13" ht="16.5" customHeight="1">
      <c r="A93" s="153" t="s">
        <v>65</v>
      </c>
      <c r="B93" s="153" t="s">
        <v>66</v>
      </c>
      <c r="C93" s="154" t="s">
        <v>67</v>
      </c>
      <c r="D93" s="155">
        <v>36.51</v>
      </c>
      <c r="E93" s="156">
        <v>30</v>
      </c>
      <c r="F93" s="155">
        <f>D93*E93%+D93</f>
        <v>47.462999999999994</v>
      </c>
      <c r="G93" s="155">
        <v>17.757070000000002</v>
      </c>
      <c r="H93" s="155">
        <v>12.47598</v>
      </c>
      <c r="I93" s="155">
        <v>25.680655</v>
      </c>
      <c r="J93" s="155">
        <v>286.03472</v>
      </c>
      <c r="K93" s="219"/>
      <c r="L93" s="220"/>
      <c r="M93" s="219"/>
    </row>
    <row r="94" spans="1:13" ht="16.5" customHeight="1">
      <c r="A94" s="109" t="s">
        <v>308</v>
      </c>
      <c r="B94" s="109" t="s">
        <v>307</v>
      </c>
      <c r="C94" s="112">
        <v>200</v>
      </c>
      <c r="D94" s="111">
        <v>7.3</v>
      </c>
      <c r="E94" s="110">
        <v>30</v>
      </c>
      <c r="F94" s="106">
        <f>D94*E94%+D94</f>
        <v>9.49</v>
      </c>
      <c r="G94" s="111">
        <v>4.85792</v>
      </c>
      <c r="H94" s="111">
        <v>4.84</v>
      </c>
      <c r="I94" s="111">
        <v>25.93136</v>
      </c>
      <c r="J94" s="111">
        <v>166.71712000000002</v>
      </c>
      <c r="K94" s="219"/>
      <c r="L94" s="220"/>
      <c r="M94" s="219"/>
    </row>
    <row r="95" spans="1:13" ht="16.5" customHeight="1">
      <c r="A95" s="116"/>
      <c r="B95" s="116" t="s">
        <v>201</v>
      </c>
      <c r="C95" s="117" t="s">
        <v>202</v>
      </c>
      <c r="D95" s="118">
        <v>3.95</v>
      </c>
      <c r="E95" s="119">
        <v>30</v>
      </c>
      <c r="F95" s="118">
        <f>D95*E95%+D95</f>
        <v>5.135</v>
      </c>
      <c r="G95" s="111">
        <v>4.78</v>
      </c>
      <c r="H95" s="111">
        <v>4.05</v>
      </c>
      <c r="I95" s="111">
        <v>0.25</v>
      </c>
      <c r="J95" s="111">
        <v>56.55</v>
      </c>
      <c r="K95" s="219"/>
      <c r="L95" s="220"/>
      <c r="M95" s="219"/>
    </row>
    <row r="96" spans="1:13" ht="16.5" customHeight="1">
      <c r="A96" s="116"/>
      <c r="B96" s="116" t="s">
        <v>53</v>
      </c>
      <c r="C96" s="119">
        <v>30</v>
      </c>
      <c r="D96" s="118">
        <v>0.93</v>
      </c>
      <c r="E96" s="119">
        <v>30</v>
      </c>
      <c r="F96" s="118">
        <f>D96*E96%+D96</f>
        <v>1.209</v>
      </c>
      <c r="G96" s="118">
        <v>2.2278000000000002</v>
      </c>
      <c r="H96" s="118">
        <v>0.2112</v>
      </c>
      <c r="I96" s="118">
        <v>13.3224</v>
      </c>
      <c r="J96" s="118">
        <v>64.1016</v>
      </c>
      <c r="K96" s="219"/>
      <c r="L96" s="220"/>
      <c r="M96" s="219"/>
    </row>
    <row r="97" spans="1:13" ht="16.5" customHeight="1" thickBot="1">
      <c r="A97" s="164"/>
      <c r="B97" s="164" t="s">
        <v>226</v>
      </c>
      <c r="C97" s="165"/>
      <c r="D97" s="166">
        <f>SUM(D93:D96)</f>
        <v>48.69</v>
      </c>
      <c r="E97" s="165"/>
      <c r="F97" s="166">
        <f>SUM(F93:F96)</f>
        <v>63.297</v>
      </c>
      <c r="G97" s="166">
        <f>SUM(G93:G96)</f>
        <v>29.622790000000002</v>
      </c>
      <c r="H97" s="166">
        <f>SUM(H93:H96)</f>
        <v>21.577180000000002</v>
      </c>
      <c r="I97" s="166">
        <f>SUM(I93:I96)</f>
        <v>65.184415</v>
      </c>
      <c r="J97" s="166">
        <f>SUM(J93:J96)</f>
        <v>573.40344</v>
      </c>
      <c r="K97" s="221">
        <f>J97*M97/L98</f>
        <v>24.400146382978726</v>
      </c>
      <c r="L97" s="220"/>
      <c r="M97" s="219">
        <v>100</v>
      </c>
    </row>
    <row r="98" spans="1:13" ht="16.5" customHeight="1" thickBot="1">
      <c r="A98" s="135"/>
      <c r="B98" s="136" t="s">
        <v>33</v>
      </c>
      <c r="C98" s="137"/>
      <c r="D98" s="138"/>
      <c r="E98" s="139"/>
      <c r="F98" s="138"/>
      <c r="G98" s="138"/>
      <c r="H98" s="138"/>
      <c r="I98" s="138"/>
      <c r="J98" s="140"/>
      <c r="K98" s="219"/>
      <c r="L98" s="220">
        <v>2350</v>
      </c>
      <c r="M98" s="219"/>
    </row>
    <row r="99" spans="1:13" ht="16.5" customHeight="1">
      <c r="A99" s="153" t="s">
        <v>309</v>
      </c>
      <c r="B99" s="170" t="s">
        <v>294</v>
      </c>
      <c r="C99" s="185">
        <v>25</v>
      </c>
      <c r="D99" s="168">
        <v>2.66</v>
      </c>
      <c r="E99" s="171">
        <v>30</v>
      </c>
      <c r="F99" s="155">
        <f aca="true" t="shared" si="1" ref="F99:F105">D99*E99%+D99</f>
        <v>3.458</v>
      </c>
      <c r="G99" s="155">
        <v>0.26</v>
      </c>
      <c r="H99" s="155">
        <v>0.04</v>
      </c>
      <c r="I99" s="155">
        <v>1.05</v>
      </c>
      <c r="J99" s="155">
        <v>50.62</v>
      </c>
      <c r="K99" s="219"/>
      <c r="L99" s="220"/>
      <c r="M99" s="219"/>
    </row>
    <row r="100" spans="1:13" ht="16.5" customHeight="1">
      <c r="A100" s="116" t="s">
        <v>310</v>
      </c>
      <c r="B100" s="116" t="s">
        <v>288</v>
      </c>
      <c r="C100" s="117" t="s">
        <v>36</v>
      </c>
      <c r="D100" s="118">
        <v>6.1</v>
      </c>
      <c r="E100" s="119">
        <v>30</v>
      </c>
      <c r="F100" s="118">
        <f t="shared" si="1"/>
        <v>7.93</v>
      </c>
      <c r="G100" s="118">
        <v>5.32</v>
      </c>
      <c r="H100" s="118">
        <v>5.32</v>
      </c>
      <c r="I100" s="118">
        <v>27.85</v>
      </c>
      <c r="J100" s="118">
        <v>184</v>
      </c>
      <c r="K100" s="219"/>
      <c r="L100" s="220"/>
      <c r="M100" s="219"/>
    </row>
    <row r="101" spans="1:13" ht="16.5" customHeight="1">
      <c r="A101" s="116" t="s">
        <v>210</v>
      </c>
      <c r="B101" s="116" t="s">
        <v>206</v>
      </c>
      <c r="C101" s="117" t="s">
        <v>169</v>
      </c>
      <c r="D101" s="118">
        <v>10.45</v>
      </c>
      <c r="E101" s="119">
        <v>30</v>
      </c>
      <c r="F101" s="118">
        <f t="shared" si="1"/>
        <v>13.584999999999999</v>
      </c>
      <c r="G101" s="118">
        <v>5.73</v>
      </c>
      <c r="H101" s="118">
        <v>7.73</v>
      </c>
      <c r="I101" s="118">
        <v>6.75</v>
      </c>
      <c r="J101" s="118">
        <v>183</v>
      </c>
      <c r="K101" s="223"/>
      <c r="L101" s="220"/>
      <c r="M101" s="219"/>
    </row>
    <row r="102" spans="1:15" ht="16.5" customHeight="1">
      <c r="A102" s="109" t="s">
        <v>311</v>
      </c>
      <c r="B102" s="109" t="s">
        <v>91</v>
      </c>
      <c r="C102" s="169">
        <v>150</v>
      </c>
      <c r="D102" s="106">
        <v>2.92</v>
      </c>
      <c r="E102" s="107">
        <v>30</v>
      </c>
      <c r="F102" s="106">
        <f t="shared" si="1"/>
        <v>3.796</v>
      </c>
      <c r="G102" s="106">
        <v>8.4</v>
      </c>
      <c r="H102" s="106">
        <v>10.8</v>
      </c>
      <c r="I102" s="106">
        <v>41.25</v>
      </c>
      <c r="J102" s="106">
        <v>280.5</v>
      </c>
      <c r="K102" s="224"/>
      <c r="L102" s="225"/>
      <c r="M102" s="224"/>
      <c r="N102" s="47"/>
      <c r="O102" s="47"/>
    </row>
    <row r="103" spans="1:13" ht="16.5" customHeight="1">
      <c r="A103" s="116"/>
      <c r="B103" s="116" t="s">
        <v>71</v>
      </c>
      <c r="C103" s="120" t="s">
        <v>40</v>
      </c>
      <c r="D103" s="111">
        <v>2.58</v>
      </c>
      <c r="E103" s="119">
        <v>30</v>
      </c>
      <c r="F103" s="118">
        <f t="shared" si="1"/>
        <v>3.354</v>
      </c>
      <c r="G103" s="111">
        <v>3.2</v>
      </c>
      <c r="H103" s="111">
        <v>0.32</v>
      </c>
      <c r="I103" s="111">
        <v>27.46</v>
      </c>
      <c r="J103" s="111">
        <v>74.3</v>
      </c>
      <c r="K103" s="219"/>
      <c r="L103" s="220"/>
      <c r="M103" s="219"/>
    </row>
    <row r="104" spans="1:13" ht="16.5" customHeight="1">
      <c r="A104" s="116" t="s">
        <v>313</v>
      </c>
      <c r="B104" s="116" t="s">
        <v>312</v>
      </c>
      <c r="C104" s="159">
        <v>200</v>
      </c>
      <c r="D104" s="118">
        <v>1.96</v>
      </c>
      <c r="E104" s="119">
        <v>30</v>
      </c>
      <c r="F104" s="118">
        <f t="shared" si="1"/>
        <v>2.548</v>
      </c>
      <c r="G104" s="118">
        <v>0.64</v>
      </c>
      <c r="H104" s="118">
        <v>0</v>
      </c>
      <c r="I104" s="118">
        <v>24.65</v>
      </c>
      <c r="J104" s="118">
        <v>100.76</v>
      </c>
      <c r="K104" s="219"/>
      <c r="L104" s="220"/>
      <c r="M104" s="219"/>
    </row>
    <row r="105" spans="1:13" ht="16.5" customHeight="1" thickBot="1">
      <c r="A105" s="160"/>
      <c r="B105" s="160" t="s">
        <v>349</v>
      </c>
      <c r="C105" s="161">
        <v>50</v>
      </c>
      <c r="D105" s="162">
        <v>6.3</v>
      </c>
      <c r="E105" s="163">
        <v>30</v>
      </c>
      <c r="F105" s="162">
        <f t="shared" si="1"/>
        <v>8.19</v>
      </c>
      <c r="G105" s="118">
        <v>1.27</v>
      </c>
      <c r="H105" s="118">
        <v>0.26</v>
      </c>
      <c r="I105" s="118">
        <v>12.83</v>
      </c>
      <c r="J105" s="118">
        <v>58.78</v>
      </c>
      <c r="K105" s="219"/>
      <c r="L105" s="220"/>
      <c r="M105" s="219"/>
    </row>
    <row r="106" spans="1:13" ht="16.5" customHeight="1" thickBot="1">
      <c r="A106" s="31"/>
      <c r="B106" s="27" t="s">
        <v>226</v>
      </c>
      <c r="C106" s="32"/>
      <c r="D106" s="24">
        <f>SUM(D99:D105)</f>
        <v>32.97</v>
      </c>
      <c r="E106" s="24"/>
      <c r="F106" s="24">
        <f>SUM(F99:F105)</f>
        <v>42.861</v>
      </c>
      <c r="G106" s="24">
        <f>SUM(G99:G105)</f>
        <v>24.82</v>
      </c>
      <c r="H106" s="24">
        <f>SUM(H99:H105)</f>
        <v>24.470000000000002</v>
      </c>
      <c r="I106" s="24">
        <f>SUM(I99:I105)</f>
        <v>141.84000000000003</v>
      </c>
      <c r="J106" s="24">
        <f>SUM(J99:J105)</f>
        <v>931.9599999999999</v>
      </c>
      <c r="K106" s="221">
        <f>J106*M97/L98</f>
        <v>39.65787234042553</v>
      </c>
      <c r="L106" s="48" t="s">
        <v>74</v>
      </c>
      <c r="M106" s="219"/>
    </row>
    <row r="107" spans="1:13" ht="16.5" customHeight="1" thickBot="1">
      <c r="A107" s="26"/>
      <c r="B107" s="26" t="s">
        <v>233</v>
      </c>
      <c r="C107" s="27"/>
      <c r="D107" s="33">
        <f>D106+D97</f>
        <v>81.66</v>
      </c>
      <c r="E107" s="33"/>
      <c r="F107" s="33">
        <f>F106+F97</f>
        <v>106.15799999999999</v>
      </c>
      <c r="G107" s="49">
        <f>G97+G106</f>
        <v>54.44279</v>
      </c>
      <c r="H107" s="49">
        <f>H97+H106</f>
        <v>46.047180000000004</v>
      </c>
      <c r="I107" s="49">
        <f>I97+I106</f>
        <v>207.02441500000003</v>
      </c>
      <c r="J107" s="49">
        <f>J97+J106</f>
        <v>1505.36344</v>
      </c>
      <c r="K107" s="221">
        <f>J107*M97/L98</f>
        <v>64.05801872340426</v>
      </c>
      <c r="L107" s="220"/>
      <c r="M107" s="219"/>
    </row>
    <row r="108" spans="2:13" ht="16.5" customHeight="1">
      <c r="B108" s="10"/>
      <c r="C108" s="7"/>
      <c r="D108" s="7"/>
      <c r="E108" s="8"/>
      <c r="F108" s="9"/>
      <c r="G108" s="34"/>
      <c r="H108" s="35"/>
      <c r="I108" s="35"/>
      <c r="J108" s="13"/>
      <c r="K108" s="219"/>
      <c r="L108" s="220"/>
      <c r="M108" s="219"/>
    </row>
    <row r="109" spans="11:13" ht="16.5" customHeight="1">
      <c r="K109" s="219"/>
      <c r="L109" s="220"/>
      <c r="M109" s="219"/>
    </row>
    <row r="110" spans="11:13" ht="16.5" customHeight="1">
      <c r="K110" s="219"/>
      <c r="L110" s="220"/>
      <c r="M110" s="219"/>
    </row>
    <row r="111" spans="2:13" ht="16.5" customHeight="1">
      <c r="B111" s="10"/>
      <c r="C111" s="7"/>
      <c r="D111" s="7"/>
      <c r="E111" s="8"/>
      <c r="F111" s="9"/>
      <c r="G111" s="7"/>
      <c r="H111" s="7"/>
      <c r="I111" s="7"/>
      <c r="J111" s="13"/>
      <c r="K111" s="219"/>
      <c r="L111" s="220"/>
      <c r="M111" s="219"/>
    </row>
    <row r="112" spans="2:13" ht="16.5" customHeight="1">
      <c r="B112" s="10"/>
      <c r="C112" s="7"/>
      <c r="D112" s="7"/>
      <c r="E112" s="8"/>
      <c r="F112" s="9"/>
      <c r="G112" s="7"/>
      <c r="H112" s="7"/>
      <c r="I112" s="7"/>
      <c r="J112" s="13"/>
      <c r="K112" s="219"/>
      <c r="L112" s="220"/>
      <c r="M112" s="219"/>
    </row>
    <row r="113" spans="2:13" ht="16.5" customHeight="1">
      <c r="B113" s="10"/>
      <c r="C113" s="7"/>
      <c r="D113" s="7"/>
      <c r="E113" s="8"/>
      <c r="F113" s="9"/>
      <c r="G113" s="7"/>
      <c r="H113" s="7"/>
      <c r="I113" s="7"/>
      <c r="J113" s="13"/>
      <c r="K113" s="219"/>
      <c r="L113" s="220"/>
      <c r="M113" s="219"/>
    </row>
    <row r="114" spans="2:13" ht="16.5" customHeight="1">
      <c r="B114" s="10"/>
      <c r="C114" s="7"/>
      <c r="D114" s="7"/>
      <c r="E114" s="8"/>
      <c r="F114" s="9"/>
      <c r="G114" s="7"/>
      <c r="H114" s="7"/>
      <c r="I114" s="7"/>
      <c r="J114" s="13"/>
      <c r="K114" s="219"/>
      <c r="L114" s="220"/>
      <c r="M114" s="219"/>
    </row>
    <row r="115" spans="2:13" ht="16.5" customHeight="1">
      <c r="B115" s="10"/>
      <c r="C115" s="7"/>
      <c r="D115" s="7"/>
      <c r="E115" s="8"/>
      <c r="F115" s="9"/>
      <c r="G115" s="7"/>
      <c r="H115" s="7"/>
      <c r="I115" s="7"/>
      <c r="J115" s="13"/>
      <c r="K115" s="219"/>
      <c r="L115" s="220"/>
      <c r="M115" s="219"/>
    </row>
    <row r="116" spans="2:13" ht="16.5" customHeight="1">
      <c r="B116" s="10"/>
      <c r="C116" s="7"/>
      <c r="D116" s="7"/>
      <c r="E116" s="8"/>
      <c r="F116" s="9"/>
      <c r="G116" s="7"/>
      <c r="H116" s="7"/>
      <c r="I116" s="7"/>
      <c r="J116" s="13"/>
      <c r="K116" s="219"/>
      <c r="L116" s="220"/>
      <c r="M116" s="219"/>
    </row>
    <row r="117" spans="2:13" ht="16.5" customHeight="1">
      <c r="B117" s="10"/>
      <c r="C117" s="7"/>
      <c r="D117" s="7"/>
      <c r="E117" s="8"/>
      <c r="F117" s="9"/>
      <c r="G117" s="7"/>
      <c r="H117" s="7"/>
      <c r="I117" s="7"/>
      <c r="J117" s="13"/>
      <c r="K117" s="219"/>
      <c r="L117" s="220"/>
      <c r="M117" s="219"/>
    </row>
    <row r="118" spans="2:13" ht="16.5" customHeight="1">
      <c r="B118" s="10"/>
      <c r="C118" s="7"/>
      <c r="D118" s="7"/>
      <c r="E118" s="8"/>
      <c r="F118" s="9"/>
      <c r="G118" s="7"/>
      <c r="H118" s="7"/>
      <c r="I118" s="7"/>
      <c r="J118" s="13"/>
      <c r="K118" s="219"/>
      <c r="L118" s="220"/>
      <c r="M118" s="219"/>
    </row>
    <row r="119" spans="2:13" ht="16.5" customHeight="1">
      <c r="B119" s="10"/>
      <c r="C119" s="7"/>
      <c r="D119" s="7"/>
      <c r="E119" s="8"/>
      <c r="F119" s="9"/>
      <c r="G119" s="7"/>
      <c r="H119" s="7"/>
      <c r="I119" s="7"/>
      <c r="J119" s="13"/>
      <c r="K119" s="219"/>
      <c r="L119" s="220"/>
      <c r="M119" s="219"/>
    </row>
    <row r="120" spans="2:13" ht="16.5" customHeight="1">
      <c r="B120" s="10"/>
      <c r="C120" s="7"/>
      <c r="D120" s="7"/>
      <c r="E120" s="8"/>
      <c r="F120" s="9"/>
      <c r="G120" s="7"/>
      <c r="H120" s="7"/>
      <c r="I120" s="7"/>
      <c r="J120" s="13"/>
      <c r="K120" s="219"/>
      <c r="L120" s="220"/>
      <c r="M120" s="219"/>
    </row>
    <row r="121" spans="2:13" ht="16.5" customHeight="1">
      <c r="B121" s="10"/>
      <c r="C121" s="7"/>
      <c r="D121" s="7"/>
      <c r="E121" s="8"/>
      <c r="F121" s="9"/>
      <c r="G121" s="7"/>
      <c r="H121" s="7"/>
      <c r="I121" s="7"/>
      <c r="J121" s="13"/>
      <c r="K121" s="219"/>
      <c r="L121" s="220"/>
      <c r="M121" s="219"/>
    </row>
    <row r="122" spans="2:13" ht="16.5" customHeight="1">
      <c r="B122" s="10"/>
      <c r="C122" s="7"/>
      <c r="D122" s="7"/>
      <c r="E122" s="8"/>
      <c r="F122" s="9"/>
      <c r="G122" s="7"/>
      <c r="H122" s="7"/>
      <c r="I122" s="7"/>
      <c r="J122" s="13"/>
      <c r="K122" s="219"/>
      <c r="L122" s="220"/>
      <c r="M122" s="219"/>
    </row>
    <row r="123" ht="16.5" customHeight="1">
      <c r="B123" s="16" t="s">
        <v>75</v>
      </c>
    </row>
    <row r="124" ht="16.5" customHeight="1">
      <c r="B124" s="16" t="s">
        <v>46</v>
      </c>
    </row>
    <row r="125" ht="16.5" customHeight="1">
      <c r="B125" s="16" t="s">
        <v>314</v>
      </c>
    </row>
    <row r="126" ht="16.5" customHeight="1">
      <c r="B126" s="19" t="s">
        <v>348</v>
      </c>
    </row>
    <row r="127" spans="2:13" ht="16.5" customHeight="1">
      <c r="B127" s="19"/>
      <c r="C127" s="19"/>
      <c r="D127" s="19"/>
      <c r="E127" s="50"/>
      <c r="F127" s="51"/>
      <c r="G127" s="19"/>
      <c r="H127" s="19"/>
      <c r="I127" s="19"/>
      <c r="J127" s="19"/>
      <c r="K127" s="19"/>
      <c r="L127" s="19"/>
      <c r="M127" s="19"/>
    </row>
    <row r="128" spans="2:13" ht="16.5" customHeight="1">
      <c r="B128" s="19"/>
      <c r="K128" s="19"/>
      <c r="L128" s="19"/>
      <c r="M128" s="19"/>
    </row>
    <row r="129" ht="16.5" customHeight="1" thickBot="1">
      <c r="B129" s="19"/>
    </row>
    <row r="130" spans="1:10" ht="16.5" customHeight="1" thickBot="1">
      <c r="A130" s="484"/>
      <c r="B130" s="484" t="s">
        <v>11</v>
      </c>
      <c r="C130" s="21" t="s">
        <v>12</v>
      </c>
      <c r="D130" s="489" t="s">
        <v>13</v>
      </c>
      <c r="E130" s="491" t="s">
        <v>14</v>
      </c>
      <c r="F130" s="489" t="s">
        <v>200</v>
      </c>
      <c r="G130" s="493" t="s">
        <v>15</v>
      </c>
      <c r="H130" s="494"/>
      <c r="I130" s="495"/>
      <c r="J130" s="21" t="s">
        <v>16</v>
      </c>
    </row>
    <row r="131" spans="1:10" ht="24.75" customHeight="1" thickBot="1">
      <c r="A131" s="485"/>
      <c r="B131" s="485"/>
      <c r="C131" s="23" t="s">
        <v>17</v>
      </c>
      <c r="D131" s="490"/>
      <c r="E131" s="492"/>
      <c r="F131" s="490"/>
      <c r="G131" s="23" t="s">
        <v>18</v>
      </c>
      <c r="H131" s="23" t="s">
        <v>19</v>
      </c>
      <c r="I131" s="23" t="s">
        <v>20</v>
      </c>
      <c r="J131" s="23" t="s">
        <v>21</v>
      </c>
    </row>
    <row r="132" spans="1:10" ht="16.5" customHeight="1" thickBot="1">
      <c r="A132" s="147"/>
      <c r="B132" s="148" t="s">
        <v>22</v>
      </c>
      <c r="C132" s="149"/>
      <c r="D132" s="150"/>
      <c r="E132" s="151"/>
      <c r="F132" s="150"/>
      <c r="G132" s="150"/>
      <c r="H132" s="150"/>
      <c r="I132" s="150"/>
      <c r="J132" s="152"/>
    </row>
    <row r="133" spans="1:10" ht="16.5" customHeight="1">
      <c r="A133" s="170"/>
      <c r="B133" s="170" t="s">
        <v>76</v>
      </c>
      <c r="C133" s="167">
        <v>25</v>
      </c>
      <c r="D133" s="168">
        <v>3.13</v>
      </c>
      <c r="E133" s="171">
        <v>30</v>
      </c>
      <c r="F133" s="168">
        <f>D133*E133%+D133</f>
        <v>4.069</v>
      </c>
      <c r="G133" s="168">
        <v>1.83</v>
      </c>
      <c r="H133" s="168">
        <v>0.57</v>
      </c>
      <c r="I133" s="168">
        <v>10.33</v>
      </c>
      <c r="J133" s="168">
        <v>53.79</v>
      </c>
    </row>
    <row r="134" spans="1:10" ht="16.5" customHeight="1">
      <c r="A134" s="109" t="s">
        <v>77</v>
      </c>
      <c r="B134" s="109" t="s">
        <v>78</v>
      </c>
      <c r="C134" s="105" t="s">
        <v>26</v>
      </c>
      <c r="D134" s="106">
        <v>15.53</v>
      </c>
      <c r="E134" s="107">
        <v>30</v>
      </c>
      <c r="F134" s="106">
        <f>D134*E134%+D134</f>
        <v>20.189</v>
      </c>
      <c r="G134" s="106">
        <v>12.4</v>
      </c>
      <c r="H134" s="106">
        <v>16.45</v>
      </c>
      <c r="I134" s="106">
        <v>10.76</v>
      </c>
      <c r="J134" s="106">
        <v>120.69</v>
      </c>
    </row>
    <row r="135" spans="1:13" ht="16.5" customHeight="1">
      <c r="A135" s="109" t="s">
        <v>79</v>
      </c>
      <c r="B135" s="109" t="s">
        <v>80</v>
      </c>
      <c r="C135" s="169">
        <v>150</v>
      </c>
      <c r="D135" s="106">
        <v>4.8</v>
      </c>
      <c r="E135" s="107">
        <v>30</v>
      </c>
      <c r="F135" s="106">
        <f>D135*E135%+D135</f>
        <v>6.24</v>
      </c>
      <c r="G135" s="111">
        <v>3.15</v>
      </c>
      <c r="H135" s="111">
        <v>6.75</v>
      </c>
      <c r="I135" s="111">
        <v>21.9</v>
      </c>
      <c r="J135" s="111">
        <v>163.5</v>
      </c>
      <c r="K135" s="219"/>
      <c r="L135" s="220"/>
      <c r="M135" s="219"/>
    </row>
    <row r="136" spans="1:10" ht="16.5" customHeight="1">
      <c r="A136" s="109"/>
      <c r="B136" s="109" t="s">
        <v>81</v>
      </c>
      <c r="C136" s="110">
        <v>30</v>
      </c>
      <c r="D136" s="111">
        <v>0.92</v>
      </c>
      <c r="E136" s="110">
        <v>30</v>
      </c>
      <c r="F136" s="106">
        <f>D136*E136%+D136</f>
        <v>1.1960000000000002</v>
      </c>
      <c r="G136" s="111">
        <v>1.33</v>
      </c>
      <c r="H136" s="111">
        <v>0.2</v>
      </c>
      <c r="I136" s="111">
        <v>8.4</v>
      </c>
      <c r="J136" s="111">
        <v>42.8</v>
      </c>
    </row>
    <row r="137" spans="1:10" ht="16.5" customHeight="1">
      <c r="A137" s="109" t="s">
        <v>343</v>
      </c>
      <c r="B137" s="109" t="s">
        <v>83</v>
      </c>
      <c r="C137" s="115">
        <v>200</v>
      </c>
      <c r="D137" s="111">
        <v>5.76</v>
      </c>
      <c r="E137" s="110">
        <v>30</v>
      </c>
      <c r="F137" s="106">
        <f>D137*E137%+D137</f>
        <v>7.4879999999999995</v>
      </c>
      <c r="G137" s="111">
        <v>2.5</v>
      </c>
      <c r="H137" s="111">
        <v>3.6</v>
      </c>
      <c r="I137" s="111">
        <v>28.7</v>
      </c>
      <c r="J137" s="111">
        <v>152</v>
      </c>
    </row>
    <row r="138" spans="1:13" ht="16.5" customHeight="1" thickBot="1">
      <c r="A138" s="123"/>
      <c r="B138" s="123" t="s">
        <v>226</v>
      </c>
      <c r="C138" s="123"/>
      <c r="D138" s="157">
        <f>SUM(D133:D137)</f>
        <v>30.14</v>
      </c>
      <c r="E138" s="157"/>
      <c r="F138" s="157">
        <f>SUM(F133:F137)</f>
        <v>39.182</v>
      </c>
      <c r="G138" s="157">
        <f>SUM(G133:G137)</f>
        <v>21.21</v>
      </c>
      <c r="H138" s="157">
        <f>SUM(H133:H137)</f>
        <v>27.57</v>
      </c>
      <c r="I138" s="157">
        <f>SUM(I133:I137)</f>
        <v>80.08999999999999</v>
      </c>
      <c r="J138" s="157">
        <f>SUM(J133:J137)</f>
        <v>532.78</v>
      </c>
      <c r="K138" s="52">
        <f>J138*M138/L139</f>
        <v>22.67148936170213</v>
      </c>
      <c r="M138" s="6">
        <v>100</v>
      </c>
    </row>
    <row r="139" spans="1:12" ht="16.5" customHeight="1" thickBot="1">
      <c r="A139" s="147"/>
      <c r="B139" s="148" t="s">
        <v>84</v>
      </c>
      <c r="C139" s="149"/>
      <c r="D139" s="150"/>
      <c r="E139" s="151"/>
      <c r="F139" s="150"/>
      <c r="G139" s="150"/>
      <c r="H139" s="150"/>
      <c r="I139" s="150"/>
      <c r="J139" s="152"/>
      <c r="K139" s="219"/>
      <c r="L139" s="25">
        <v>2350</v>
      </c>
    </row>
    <row r="140" spans="1:11" ht="16.5" customHeight="1">
      <c r="A140" s="170" t="s">
        <v>315</v>
      </c>
      <c r="B140" s="170" t="s">
        <v>295</v>
      </c>
      <c r="C140" s="171">
        <v>100</v>
      </c>
      <c r="D140" s="168">
        <v>6.6</v>
      </c>
      <c r="E140" s="171">
        <v>30</v>
      </c>
      <c r="F140" s="168">
        <f>D140*E140%+D140</f>
        <v>8.58</v>
      </c>
      <c r="G140" s="168">
        <v>2.65</v>
      </c>
      <c r="H140" s="168">
        <v>7.14</v>
      </c>
      <c r="I140" s="168">
        <v>5.44</v>
      </c>
      <c r="J140" s="168">
        <v>126</v>
      </c>
      <c r="K140" s="219"/>
    </row>
    <row r="141" spans="1:11" ht="16.5" customHeight="1">
      <c r="A141" s="109" t="s">
        <v>86</v>
      </c>
      <c r="B141" s="109" t="s">
        <v>179</v>
      </c>
      <c r="C141" s="115" t="s">
        <v>36</v>
      </c>
      <c r="D141" s="111">
        <v>4.73</v>
      </c>
      <c r="E141" s="110">
        <v>30</v>
      </c>
      <c r="F141" s="106">
        <f>D141*E141%+D141</f>
        <v>6.149000000000001</v>
      </c>
      <c r="G141" s="111">
        <v>2.46</v>
      </c>
      <c r="H141" s="111">
        <v>6.16</v>
      </c>
      <c r="I141" s="111">
        <v>12.76</v>
      </c>
      <c r="J141" s="111">
        <v>117.35</v>
      </c>
      <c r="K141" s="219"/>
    </row>
    <row r="142" spans="1:11" ht="16.5" customHeight="1">
      <c r="A142" s="116" t="s">
        <v>87</v>
      </c>
      <c r="B142" s="116" t="s">
        <v>88</v>
      </c>
      <c r="C142" s="117">
        <v>200</v>
      </c>
      <c r="D142" s="118">
        <v>27.07</v>
      </c>
      <c r="E142" s="119">
        <v>30</v>
      </c>
      <c r="F142" s="106">
        <f>D142*E142%+D142</f>
        <v>35.191</v>
      </c>
      <c r="G142" s="106">
        <v>14.4</v>
      </c>
      <c r="H142" s="106">
        <v>19</v>
      </c>
      <c r="I142" s="106">
        <v>45.4</v>
      </c>
      <c r="J142" s="106">
        <v>418</v>
      </c>
      <c r="K142" s="223"/>
    </row>
    <row r="143" spans="1:13" ht="16.5" customHeight="1" thickBot="1">
      <c r="A143" s="109"/>
      <c r="B143" s="109" t="s">
        <v>62</v>
      </c>
      <c r="C143" s="158" t="s">
        <v>40</v>
      </c>
      <c r="D143" s="118">
        <v>1.54</v>
      </c>
      <c r="E143" s="110">
        <v>30</v>
      </c>
      <c r="F143" s="106">
        <f>D143*E143%+D143</f>
        <v>2.002</v>
      </c>
      <c r="G143" s="118">
        <v>2.67</v>
      </c>
      <c r="H143" s="118">
        <v>0.6</v>
      </c>
      <c r="I143" s="118">
        <v>16.8</v>
      </c>
      <c r="J143" s="118">
        <v>85.6</v>
      </c>
      <c r="K143" s="219"/>
      <c r="L143" s="220"/>
      <c r="M143" s="219"/>
    </row>
    <row r="144" spans="1:11" ht="16.5" customHeight="1" thickBot="1">
      <c r="A144" s="172"/>
      <c r="B144" s="109" t="s">
        <v>191</v>
      </c>
      <c r="C144" s="110">
        <v>200</v>
      </c>
      <c r="D144" s="111">
        <v>7</v>
      </c>
      <c r="E144" s="110">
        <v>30</v>
      </c>
      <c r="F144" s="155">
        <f>D144*30%+D144</f>
        <v>9.1</v>
      </c>
      <c r="G144" s="179">
        <v>0.56</v>
      </c>
      <c r="H144" s="179">
        <v>0</v>
      </c>
      <c r="I144" s="179">
        <v>27.89</v>
      </c>
      <c r="J144" s="179">
        <v>96</v>
      </c>
      <c r="K144" s="219"/>
    </row>
    <row r="145" spans="1:11" ht="16.5" customHeight="1" thickBot="1">
      <c r="A145" s="31"/>
      <c r="B145" s="27" t="s">
        <v>226</v>
      </c>
      <c r="C145" s="53"/>
      <c r="D145" s="24">
        <f>SUM(D140:D144)</f>
        <v>46.94</v>
      </c>
      <c r="E145" s="24"/>
      <c r="F145" s="24">
        <f>SUM(F140:F144)</f>
        <v>61.022000000000006</v>
      </c>
      <c r="G145" s="24">
        <f>SUM(G140:G144)</f>
        <v>22.74</v>
      </c>
      <c r="H145" s="24">
        <f>SUM(H140:H144)</f>
        <v>32.9</v>
      </c>
      <c r="I145" s="24">
        <f>SUM(I140:I144)</f>
        <v>108.28999999999999</v>
      </c>
      <c r="J145" s="24">
        <f>SUM(J140:J144)</f>
        <v>842.95</v>
      </c>
      <c r="K145" s="52">
        <f>J145*M138/L139</f>
        <v>35.87021276595745</v>
      </c>
    </row>
    <row r="146" spans="1:12" ht="16.5" customHeight="1" thickBot="1">
      <c r="A146" s="26"/>
      <c r="B146" s="26" t="s">
        <v>321</v>
      </c>
      <c r="C146" s="27"/>
      <c r="D146" s="33">
        <f>D138+D145</f>
        <v>77.08</v>
      </c>
      <c r="E146" s="33"/>
      <c r="F146" s="33">
        <f>F138+F145</f>
        <v>100.20400000000001</v>
      </c>
      <c r="G146" s="33">
        <f>G138+G145</f>
        <v>43.95</v>
      </c>
      <c r="H146" s="33">
        <f>H138+H145</f>
        <v>60.47</v>
      </c>
      <c r="I146" s="33">
        <f>I138+I145</f>
        <v>188.38</v>
      </c>
      <c r="J146" s="33">
        <f>J138+J145</f>
        <v>1375.73</v>
      </c>
      <c r="K146" s="54">
        <f>J146*M138/L139</f>
        <v>58.541702127659576</v>
      </c>
      <c r="L146" s="55"/>
    </row>
    <row r="147" spans="2:12" ht="16.5" customHeight="1">
      <c r="B147" s="56"/>
      <c r="C147" s="37"/>
      <c r="D147" s="40"/>
      <c r="E147" s="42"/>
      <c r="F147" s="40"/>
      <c r="G147" s="34"/>
      <c r="H147" s="35"/>
      <c r="I147" s="35"/>
      <c r="J147" s="57"/>
      <c r="L147" s="6"/>
    </row>
    <row r="148" spans="2:12" ht="16.5" customHeight="1">
      <c r="B148" s="20"/>
      <c r="C148" s="37"/>
      <c r="D148" s="37"/>
      <c r="E148" s="37"/>
      <c r="F148" s="38"/>
      <c r="G148" s="39"/>
      <c r="H148" s="58"/>
      <c r="I148" s="58"/>
      <c r="J148" s="40"/>
      <c r="L148" s="6"/>
    </row>
    <row r="149" spans="3:12" ht="16.5" customHeight="1">
      <c r="C149" s="37"/>
      <c r="D149" s="37"/>
      <c r="E149" s="37"/>
      <c r="F149" s="38"/>
      <c r="G149" s="39"/>
      <c r="H149" s="39"/>
      <c r="I149" s="39"/>
      <c r="J149" s="40"/>
      <c r="L149" s="6"/>
    </row>
    <row r="153" spans="4:12" ht="16.5" customHeight="1">
      <c r="D153" s="4"/>
      <c r="E153" s="59"/>
      <c r="F153" s="60"/>
      <c r="L153" s="6"/>
    </row>
    <row r="154" spans="4:12" ht="16.5" customHeight="1">
      <c r="D154" s="4"/>
      <c r="E154" s="59"/>
      <c r="F154" s="60"/>
      <c r="L154" s="6"/>
    </row>
    <row r="155" spans="4:12" ht="16.5" customHeight="1">
      <c r="D155" s="4"/>
      <c r="E155" s="59"/>
      <c r="F155" s="60"/>
      <c r="L155" s="6"/>
    </row>
    <row r="156" spans="4:12" ht="16.5" customHeight="1">
      <c r="D156" s="4"/>
      <c r="E156" s="59"/>
      <c r="F156" s="60"/>
      <c r="L156" s="6"/>
    </row>
    <row r="157" spans="4:12" ht="16.5" customHeight="1">
      <c r="D157" s="4"/>
      <c r="E157" s="59"/>
      <c r="F157" s="60"/>
      <c r="L157" s="6"/>
    </row>
    <row r="158" spans="4:12" ht="16.5" customHeight="1">
      <c r="D158" s="4"/>
      <c r="E158" s="59"/>
      <c r="F158" s="60"/>
      <c r="L158" s="6"/>
    </row>
    <row r="159" spans="4:12" ht="16.5" customHeight="1">
      <c r="D159" s="4"/>
      <c r="E159" s="59"/>
      <c r="F159" s="60"/>
      <c r="L159" s="6"/>
    </row>
    <row r="160" spans="4:12" ht="16.5" customHeight="1">
      <c r="D160" s="4"/>
      <c r="E160" s="59"/>
      <c r="F160" s="60"/>
      <c r="L160" s="6"/>
    </row>
    <row r="161" spans="4:12" ht="16.5" customHeight="1">
      <c r="D161" s="4"/>
      <c r="E161" s="59"/>
      <c r="F161" s="60"/>
      <c r="L161" s="6"/>
    </row>
    <row r="163" spans="2:12" ht="16.5" customHeight="1">
      <c r="B163" s="16" t="s">
        <v>89</v>
      </c>
      <c r="C163" s="41"/>
      <c r="D163" s="40"/>
      <c r="E163" s="42"/>
      <c r="F163" s="40"/>
      <c r="G163" s="43"/>
      <c r="H163" s="43"/>
      <c r="I163" s="43"/>
      <c r="J163" s="41"/>
      <c r="L163" s="6"/>
    </row>
    <row r="164" spans="2:10" ht="16.5" customHeight="1">
      <c r="B164" s="16" t="s">
        <v>46</v>
      </c>
      <c r="C164" s="41"/>
      <c r="D164" s="40"/>
      <c r="E164" s="42"/>
      <c r="F164" s="40"/>
      <c r="G164" s="43"/>
      <c r="H164" s="43"/>
      <c r="I164" s="43"/>
      <c r="J164" s="41"/>
    </row>
    <row r="165" spans="2:10" ht="16.5" customHeight="1">
      <c r="B165" s="16" t="s">
        <v>314</v>
      </c>
      <c r="C165" s="41"/>
      <c r="D165" s="40"/>
      <c r="E165" s="42"/>
      <c r="F165" s="40"/>
      <c r="G165" s="43"/>
      <c r="H165" s="43"/>
      <c r="I165" s="43"/>
      <c r="J165" s="41"/>
    </row>
    <row r="166" spans="2:4" ht="16.5" customHeight="1">
      <c r="B166" s="19" t="s">
        <v>348</v>
      </c>
      <c r="D166" s="17"/>
    </row>
    <row r="167" spans="2:4" ht="16.5" customHeight="1">
      <c r="B167" s="20"/>
      <c r="D167" s="17"/>
    </row>
    <row r="168" spans="2:4" ht="16.5" customHeight="1">
      <c r="B168" s="20"/>
      <c r="D168" s="17"/>
    </row>
    <row r="169" spans="2:4" ht="16.5" customHeight="1" thickBot="1">
      <c r="B169" s="20"/>
      <c r="D169" s="17"/>
    </row>
    <row r="170" spans="1:10" ht="16.5" customHeight="1" thickBot="1">
      <c r="A170" s="484"/>
      <c r="B170" s="484" t="s">
        <v>11</v>
      </c>
      <c r="C170" s="21" t="s">
        <v>12</v>
      </c>
      <c r="D170" s="489" t="s">
        <v>13</v>
      </c>
      <c r="E170" s="491" t="s">
        <v>14</v>
      </c>
      <c r="F170" s="489" t="s">
        <v>200</v>
      </c>
      <c r="G170" s="61" t="s">
        <v>15</v>
      </c>
      <c r="H170" s="62"/>
      <c r="I170" s="63"/>
      <c r="J170" s="21" t="s">
        <v>16</v>
      </c>
    </row>
    <row r="171" spans="1:10" ht="27.75" customHeight="1" thickBot="1">
      <c r="A171" s="485"/>
      <c r="B171" s="485"/>
      <c r="C171" s="23" t="s">
        <v>17</v>
      </c>
      <c r="D171" s="490"/>
      <c r="E171" s="492"/>
      <c r="F171" s="490"/>
      <c r="G171" s="23" t="s">
        <v>18</v>
      </c>
      <c r="H171" s="23" t="s">
        <v>19</v>
      </c>
      <c r="I171" s="23" t="s">
        <v>20</v>
      </c>
      <c r="J171" s="23" t="s">
        <v>21</v>
      </c>
    </row>
    <row r="172" spans="1:10" ht="16.5" customHeight="1" thickBot="1">
      <c r="A172" s="147"/>
      <c r="B172" s="148" t="s">
        <v>22</v>
      </c>
      <c r="C172" s="149"/>
      <c r="D172" s="150"/>
      <c r="E172" s="151"/>
      <c r="F172" s="150"/>
      <c r="G172" s="150"/>
      <c r="H172" s="150"/>
      <c r="I172" s="150"/>
      <c r="J172" s="152"/>
    </row>
    <row r="173" spans="1:11" ht="16.5" customHeight="1">
      <c r="A173" s="153" t="s">
        <v>304</v>
      </c>
      <c r="B173" s="153" t="s">
        <v>297</v>
      </c>
      <c r="C173" s="154">
        <v>25</v>
      </c>
      <c r="D173" s="155">
        <v>3.55</v>
      </c>
      <c r="E173" s="156">
        <v>30</v>
      </c>
      <c r="F173" s="155">
        <f aca="true" t="shared" si="2" ref="F173:F178">D173*E173%+D173</f>
        <v>4.615</v>
      </c>
      <c r="G173" s="154">
        <v>0.61</v>
      </c>
      <c r="H173" s="154">
        <v>0.02</v>
      </c>
      <c r="I173" s="154">
        <v>0.2</v>
      </c>
      <c r="J173" s="155">
        <v>3.46</v>
      </c>
      <c r="K173" s="6" t="s">
        <v>209</v>
      </c>
    </row>
    <row r="174" spans="1:10" ht="16.5" customHeight="1">
      <c r="A174" s="116" t="s">
        <v>193</v>
      </c>
      <c r="B174" s="116" t="s">
        <v>194</v>
      </c>
      <c r="C174" s="117" t="s">
        <v>26</v>
      </c>
      <c r="D174" s="118">
        <v>23.1</v>
      </c>
      <c r="E174" s="119">
        <v>30</v>
      </c>
      <c r="F174" s="118">
        <f t="shared" si="2"/>
        <v>30.03</v>
      </c>
      <c r="G174" s="118">
        <v>12.72</v>
      </c>
      <c r="H174" s="118">
        <v>11.52</v>
      </c>
      <c r="I174" s="118">
        <v>12.8</v>
      </c>
      <c r="J174" s="118">
        <v>208.8</v>
      </c>
    </row>
    <row r="175" spans="1:10" ht="16.5" customHeight="1">
      <c r="A175" s="116" t="s">
        <v>90</v>
      </c>
      <c r="B175" s="116" t="s">
        <v>208</v>
      </c>
      <c r="C175" s="117">
        <v>150</v>
      </c>
      <c r="D175" s="118">
        <v>2.88</v>
      </c>
      <c r="E175" s="119">
        <v>30</v>
      </c>
      <c r="F175" s="118">
        <f t="shared" si="2"/>
        <v>3.7439999999999998</v>
      </c>
      <c r="G175" s="117">
        <v>8.4</v>
      </c>
      <c r="H175" s="117">
        <v>10.8</v>
      </c>
      <c r="I175" s="117">
        <v>41.25</v>
      </c>
      <c r="J175" s="117">
        <v>280.5</v>
      </c>
    </row>
    <row r="176" spans="1:10" ht="16.5" customHeight="1">
      <c r="A176" s="116"/>
      <c r="B176" s="116" t="s">
        <v>53</v>
      </c>
      <c r="C176" s="119">
        <v>30</v>
      </c>
      <c r="D176" s="118">
        <v>0.93</v>
      </c>
      <c r="E176" s="119">
        <v>30</v>
      </c>
      <c r="F176" s="118">
        <f t="shared" si="2"/>
        <v>1.209</v>
      </c>
      <c r="G176" s="118">
        <v>2.2278000000000002</v>
      </c>
      <c r="H176" s="118">
        <v>0.2112</v>
      </c>
      <c r="I176" s="118">
        <v>13.3224</v>
      </c>
      <c r="J176" s="118">
        <v>64.1016</v>
      </c>
    </row>
    <row r="177" spans="1:10" ht="16.5" customHeight="1">
      <c r="A177" s="116" t="s">
        <v>50</v>
      </c>
      <c r="B177" s="116" t="s">
        <v>281</v>
      </c>
      <c r="C177" s="117" t="s">
        <v>282</v>
      </c>
      <c r="D177" s="118">
        <v>1.5</v>
      </c>
      <c r="E177" s="119">
        <v>30</v>
      </c>
      <c r="F177" s="118">
        <f t="shared" si="2"/>
        <v>1.95</v>
      </c>
      <c r="G177" s="118">
        <v>0.188</v>
      </c>
      <c r="H177" s="118">
        <v>0.044879999999999996</v>
      </c>
      <c r="I177" s="118">
        <v>13.670020000000001</v>
      </c>
      <c r="J177" s="118">
        <v>55.836000000000006</v>
      </c>
    </row>
    <row r="178" spans="1:10" ht="16.5" customHeight="1">
      <c r="A178" s="164"/>
      <c r="B178" s="116" t="s">
        <v>350</v>
      </c>
      <c r="C178" s="119">
        <v>100</v>
      </c>
      <c r="D178" s="118">
        <v>10</v>
      </c>
      <c r="E178" s="119">
        <v>30</v>
      </c>
      <c r="F178" s="118">
        <f t="shared" si="2"/>
        <v>13</v>
      </c>
      <c r="G178" s="118">
        <v>0.84</v>
      </c>
      <c r="H178" s="118">
        <v>0.59</v>
      </c>
      <c r="I178" s="118">
        <v>21</v>
      </c>
      <c r="J178" s="118">
        <v>92.67</v>
      </c>
    </row>
    <row r="179" spans="1:11" ht="16.5" customHeight="1" thickBot="1">
      <c r="A179" s="173"/>
      <c r="B179" s="123" t="s">
        <v>226</v>
      </c>
      <c r="C179" s="174"/>
      <c r="D179" s="157">
        <f>SUM(D173:D178)</f>
        <v>41.96</v>
      </c>
      <c r="E179" s="157"/>
      <c r="F179" s="157">
        <f>SUM(F173:F178)</f>
        <v>54.54800000000001</v>
      </c>
      <c r="G179" s="157">
        <f>SUM(G173:G177)</f>
        <v>24.145799999999998</v>
      </c>
      <c r="H179" s="157">
        <f>SUM(H173:H177)</f>
        <v>22.59608</v>
      </c>
      <c r="I179" s="157">
        <f>SUM(I173:I177)</f>
        <v>81.24242000000001</v>
      </c>
      <c r="J179" s="157">
        <f>SUM(J173:J177)</f>
        <v>612.6976</v>
      </c>
      <c r="K179" s="52">
        <f>J179*100/2350</f>
        <v>26.07223829787234</v>
      </c>
    </row>
    <row r="180" spans="1:13" ht="16.5" customHeight="1" thickBot="1">
      <c r="A180" s="147"/>
      <c r="B180" s="148" t="s">
        <v>33</v>
      </c>
      <c r="C180" s="149"/>
      <c r="D180" s="150"/>
      <c r="E180" s="151"/>
      <c r="F180" s="150"/>
      <c r="G180" s="150"/>
      <c r="H180" s="150"/>
      <c r="I180" s="150"/>
      <c r="J180" s="152"/>
      <c r="K180" s="52"/>
      <c r="L180" s="25">
        <v>2350</v>
      </c>
      <c r="M180" s="6">
        <v>100</v>
      </c>
    </row>
    <row r="181" spans="1:11" ht="16.5" customHeight="1">
      <c r="A181" s="153" t="s">
        <v>317</v>
      </c>
      <c r="B181" s="153" t="s">
        <v>316</v>
      </c>
      <c r="C181" s="154">
        <v>100</v>
      </c>
      <c r="D181" s="155">
        <v>6.32</v>
      </c>
      <c r="E181" s="156">
        <v>30</v>
      </c>
      <c r="F181" s="168">
        <f aca="true" t="shared" si="3" ref="F181:F186">D181*E181%+D181</f>
        <v>8.216000000000001</v>
      </c>
      <c r="G181" s="168">
        <v>3.64</v>
      </c>
      <c r="H181" s="168">
        <v>9.79</v>
      </c>
      <c r="I181" s="168">
        <v>6.4</v>
      </c>
      <c r="J181" s="168">
        <v>128</v>
      </c>
      <c r="K181" s="52"/>
    </row>
    <row r="182" spans="1:24" s="25" customFormat="1" ht="16.5" customHeight="1">
      <c r="A182" s="116" t="s">
        <v>68</v>
      </c>
      <c r="B182" s="116" t="s">
        <v>318</v>
      </c>
      <c r="C182" s="117" t="s">
        <v>146</v>
      </c>
      <c r="D182" s="118">
        <v>8.47</v>
      </c>
      <c r="E182" s="119">
        <v>30</v>
      </c>
      <c r="F182" s="118">
        <f t="shared" si="3"/>
        <v>11.011000000000001</v>
      </c>
      <c r="G182" s="118">
        <v>9.86</v>
      </c>
      <c r="H182" s="118">
        <v>5.8</v>
      </c>
      <c r="I182" s="118">
        <v>35.1</v>
      </c>
      <c r="J182" s="118">
        <v>208</v>
      </c>
      <c r="K182" s="219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spans="1:24" s="25" customFormat="1" ht="16.5" customHeight="1">
      <c r="A183" s="175" t="s">
        <v>187</v>
      </c>
      <c r="B183" s="109" t="s">
        <v>319</v>
      </c>
      <c r="C183" s="105" t="s">
        <v>26</v>
      </c>
      <c r="D183" s="106">
        <v>9.67</v>
      </c>
      <c r="E183" s="107">
        <v>30</v>
      </c>
      <c r="F183" s="106">
        <f t="shared" si="3"/>
        <v>12.571</v>
      </c>
      <c r="G183" s="106">
        <v>11.68</v>
      </c>
      <c r="H183" s="106">
        <v>10.62</v>
      </c>
      <c r="I183" s="106">
        <v>15.9</v>
      </c>
      <c r="J183" s="106">
        <v>155</v>
      </c>
      <c r="K183" s="219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s="25" customFormat="1" ht="16.5" customHeight="1">
      <c r="A184" s="116" t="s">
        <v>183</v>
      </c>
      <c r="B184" s="116" t="s">
        <v>182</v>
      </c>
      <c r="C184" s="159">
        <v>150</v>
      </c>
      <c r="D184" s="118">
        <v>5.02</v>
      </c>
      <c r="E184" s="119">
        <v>30</v>
      </c>
      <c r="F184" s="118">
        <f t="shared" si="3"/>
        <v>6.526</v>
      </c>
      <c r="G184" s="118">
        <v>7.8</v>
      </c>
      <c r="H184" s="118">
        <v>4.64</v>
      </c>
      <c r="I184" s="118">
        <v>12.16</v>
      </c>
      <c r="J184" s="118">
        <v>256</v>
      </c>
      <c r="K184" s="223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s="25" customFormat="1" ht="16.5" customHeight="1">
      <c r="A185" s="109"/>
      <c r="B185" s="109" t="s">
        <v>71</v>
      </c>
      <c r="C185" s="120" t="s">
        <v>40</v>
      </c>
      <c r="D185" s="111">
        <v>2.46</v>
      </c>
      <c r="E185" s="110">
        <v>30</v>
      </c>
      <c r="F185" s="106">
        <f t="shared" si="3"/>
        <v>3.198</v>
      </c>
      <c r="G185" s="118">
        <v>3.2</v>
      </c>
      <c r="H185" s="118">
        <v>0.32</v>
      </c>
      <c r="I185" s="118">
        <v>27.46</v>
      </c>
      <c r="J185" s="118">
        <v>74.3</v>
      </c>
      <c r="K185" s="219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s="25" customFormat="1" ht="16.5" customHeight="1">
      <c r="A186" s="109" t="s">
        <v>93</v>
      </c>
      <c r="B186" s="109" t="s">
        <v>94</v>
      </c>
      <c r="C186" s="112">
        <v>200</v>
      </c>
      <c r="D186" s="106">
        <v>4.5</v>
      </c>
      <c r="E186" s="110">
        <v>30</v>
      </c>
      <c r="F186" s="106">
        <f t="shared" si="3"/>
        <v>5.85</v>
      </c>
      <c r="G186" s="111">
        <v>0.33</v>
      </c>
      <c r="H186" s="111">
        <v>0</v>
      </c>
      <c r="I186" s="111">
        <v>22.66</v>
      </c>
      <c r="J186" s="111">
        <v>91.98</v>
      </c>
      <c r="K186" s="219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s="25" customFormat="1" ht="16.5" customHeight="1" thickBot="1">
      <c r="A187" s="176"/>
      <c r="B187" s="123" t="s">
        <v>226</v>
      </c>
      <c r="C187" s="177"/>
      <c r="D187" s="125">
        <f>SUM(D181:D186)</f>
        <v>36.44</v>
      </c>
      <c r="E187" s="125"/>
      <c r="F187" s="125">
        <f>SUM(F181:F186)</f>
        <v>47.372</v>
      </c>
      <c r="G187" s="125">
        <f>SUM(G181:G186)</f>
        <v>36.51</v>
      </c>
      <c r="H187" s="125">
        <f>SUM(H181:H186)</f>
        <v>31.17</v>
      </c>
      <c r="I187" s="125">
        <f>SUM(I181:I186)</f>
        <v>119.68</v>
      </c>
      <c r="J187" s="125">
        <f>SUM(J181:J186)</f>
        <v>913.28</v>
      </c>
      <c r="K187" s="52">
        <f>J187*100/2350</f>
        <v>38.862978723404254</v>
      </c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s="25" customFormat="1" ht="16.5" customHeight="1" thickBot="1">
      <c r="A188" s="64"/>
      <c r="B188" s="64" t="s">
        <v>322</v>
      </c>
      <c r="C188" s="30"/>
      <c r="D188" s="33">
        <f>D187+D179</f>
        <v>78.4</v>
      </c>
      <c r="E188" s="33"/>
      <c r="F188" s="33">
        <f>F187+F179</f>
        <v>101.92000000000002</v>
      </c>
      <c r="G188" s="33">
        <f>G179+G187</f>
        <v>60.6558</v>
      </c>
      <c r="H188" s="33">
        <f>H179+H187</f>
        <v>53.76608</v>
      </c>
      <c r="I188" s="33">
        <f>I179+I187</f>
        <v>200.92242000000002</v>
      </c>
      <c r="J188" s="28">
        <f>J179+J187</f>
        <v>1525.9776</v>
      </c>
      <c r="K188" s="52">
        <f>K179+K187</f>
        <v>64.9352170212766</v>
      </c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2:24" s="25" customFormat="1" ht="16.5" customHeight="1">
      <c r="B189" s="65"/>
      <c r="C189" s="66"/>
      <c r="D189" s="17"/>
      <c r="E189" s="18"/>
      <c r="F189" s="17"/>
      <c r="G189" s="34"/>
      <c r="H189" s="35"/>
      <c r="I189" s="35"/>
      <c r="J189" s="17"/>
      <c r="K189" s="54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2:24" s="25" customFormat="1" ht="16.5" customHeight="1">
      <c r="B190" s="65"/>
      <c r="C190" s="65"/>
      <c r="D190" s="65"/>
      <c r="E190" s="67"/>
      <c r="F190" s="68"/>
      <c r="G190" s="65"/>
      <c r="H190" s="65"/>
      <c r="I190" s="65"/>
      <c r="J190" s="65"/>
      <c r="K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3" spans="2:24" s="25" customFormat="1" ht="16.5" customHeight="1">
      <c r="B193" s="65"/>
      <c r="C193" s="6"/>
      <c r="D193" s="17"/>
      <c r="E193" s="18"/>
      <c r="F193" s="17"/>
      <c r="G193" s="17"/>
      <c r="H193" s="17"/>
      <c r="I193" s="17"/>
      <c r="J193" s="17"/>
      <c r="K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2:24" s="25" customFormat="1" ht="16.5" customHeight="1">
      <c r="B194" s="65"/>
      <c r="C194" s="6"/>
      <c r="D194" s="17"/>
      <c r="E194" s="18"/>
      <c r="F194" s="17"/>
      <c r="G194" s="17"/>
      <c r="H194" s="17"/>
      <c r="I194" s="17"/>
      <c r="J194" s="17"/>
      <c r="K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2:24" s="25" customFormat="1" ht="16.5" customHeight="1">
      <c r="B195" s="65"/>
      <c r="C195" s="6"/>
      <c r="D195" s="17"/>
      <c r="E195" s="18"/>
      <c r="F195" s="17"/>
      <c r="G195" s="17"/>
      <c r="H195" s="17"/>
      <c r="I195" s="17"/>
      <c r="J195" s="17"/>
      <c r="K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2:24" s="25" customFormat="1" ht="16.5" customHeight="1">
      <c r="B196" s="65"/>
      <c r="C196" s="6"/>
      <c r="D196" s="17"/>
      <c r="E196" s="18"/>
      <c r="F196" s="17"/>
      <c r="G196" s="17"/>
      <c r="H196" s="17"/>
      <c r="I196" s="17"/>
      <c r="J196" s="17"/>
      <c r="K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2:10" ht="16.5" customHeight="1">
      <c r="B197" s="65"/>
      <c r="D197" s="17"/>
      <c r="G197" s="17"/>
      <c r="H197" s="17"/>
      <c r="I197" s="17"/>
      <c r="J197" s="17"/>
    </row>
    <row r="198" spans="2:10" ht="16.5" customHeight="1">
      <c r="B198" s="65"/>
      <c r="D198" s="17"/>
      <c r="G198" s="17"/>
      <c r="H198" s="17"/>
      <c r="I198" s="17"/>
      <c r="J198" s="17"/>
    </row>
    <row r="199" spans="2:10" ht="16.5" customHeight="1">
      <c r="B199" s="65"/>
      <c r="D199" s="17"/>
      <c r="G199" s="17"/>
      <c r="H199" s="17"/>
      <c r="I199" s="17"/>
      <c r="J199" s="17"/>
    </row>
    <row r="200" spans="2:10" ht="16.5" customHeight="1">
      <c r="B200" s="65"/>
      <c r="D200" s="17"/>
      <c r="G200" s="17"/>
      <c r="H200" s="17"/>
      <c r="I200" s="17"/>
      <c r="J200" s="17"/>
    </row>
    <row r="201" spans="2:10" ht="16.5" customHeight="1">
      <c r="B201" s="69" t="s">
        <v>96</v>
      </c>
      <c r="D201" s="70"/>
      <c r="E201" s="71"/>
      <c r="G201" s="17"/>
      <c r="H201" s="17"/>
      <c r="I201" s="17"/>
      <c r="J201" s="17"/>
    </row>
    <row r="202" spans="2:10" ht="16.5" customHeight="1">
      <c r="B202" s="69" t="s">
        <v>97</v>
      </c>
      <c r="C202" s="41"/>
      <c r="D202" s="40"/>
      <c r="E202" s="42"/>
      <c r="F202" s="40"/>
      <c r="G202" s="38"/>
      <c r="H202" s="38"/>
      <c r="I202" s="38"/>
      <c r="J202" s="40"/>
    </row>
    <row r="203" spans="2:10" ht="16.5" customHeight="1">
      <c r="B203" s="16" t="s">
        <v>314</v>
      </c>
      <c r="C203" s="41"/>
      <c r="D203" s="40"/>
      <c r="E203" s="42"/>
      <c r="F203" s="40"/>
      <c r="G203" s="38"/>
      <c r="H203" s="38"/>
      <c r="I203" s="38"/>
      <c r="J203" s="40"/>
    </row>
    <row r="204" spans="2:10" ht="16.5" customHeight="1">
      <c r="B204" s="19" t="s">
        <v>348</v>
      </c>
      <c r="D204" s="17"/>
      <c r="G204" s="17"/>
      <c r="H204" s="17"/>
      <c r="I204" s="17"/>
      <c r="J204" s="17"/>
    </row>
    <row r="205" spans="2:10" ht="16.5" customHeight="1">
      <c r="B205" s="20"/>
      <c r="D205" s="17"/>
      <c r="G205" s="17"/>
      <c r="H205" s="17"/>
      <c r="I205" s="17"/>
      <c r="J205" s="17"/>
    </row>
    <row r="206" spans="1:10" ht="16.5" customHeight="1">
      <c r="A206" s="25"/>
      <c r="B206" s="20"/>
      <c r="D206" s="17"/>
      <c r="G206" s="17"/>
      <c r="H206" s="17"/>
      <c r="I206" s="17"/>
      <c r="J206" s="17"/>
    </row>
    <row r="207" spans="1:10" ht="16.5" customHeight="1" thickBot="1">
      <c r="A207" s="25"/>
      <c r="B207" s="20"/>
      <c r="D207" s="17"/>
      <c r="G207" s="17"/>
      <c r="H207" s="17"/>
      <c r="I207" s="17"/>
      <c r="J207" s="17"/>
    </row>
    <row r="208" spans="1:10" ht="16.5" customHeight="1" thickBot="1">
      <c r="A208" s="484"/>
      <c r="B208" s="484" t="s">
        <v>11</v>
      </c>
      <c r="C208" s="21" t="s">
        <v>12</v>
      </c>
      <c r="D208" s="489" t="s">
        <v>13</v>
      </c>
      <c r="E208" s="491" t="s">
        <v>14</v>
      </c>
      <c r="F208" s="489" t="s">
        <v>200</v>
      </c>
      <c r="G208" s="486" t="s">
        <v>15</v>
      </c>
      <c r="H208" s="487"/>
      <c r="I208" s="488"/>
      <c r="J208" s="22" t="s">
        <v>16</v>
      </c>
    </row>
    <row r="209" spans="1:10" ht="16.5" customHeight="1" thickBot="1">
      <c r="A209" s="485"/>
      <c r="B209" s="485"/>
      <c r="C209" s="23" t="s">
        <v>17</v>
      </c>
      <c r="D209" s="490"/>
      <c r="E209" s="492"/>
      <c r="F209" s="490"/>
      <c r="G209" s="24" t="s">
        <v>18</v>
      </c>
      <c r="H209" s="24" t="s">
        <v>19</v>
      </c>
      <c r="I209" s="24" t="s">
        <v>20</v>
      </c>
      <c r="J209" s="24" t="s">
        <v>21</v>
      </c>
    </row>
    <row r="210" spans="1:10" ht="16.5" customHeight="1" thickBot="1">
      <c r="A210" s="135"/>
      <c r="B210" s="136" t="s">
        <v>22</v>
      </c>
      <c r="C210" s="137"/>
      <c r="D210" s="138"/>
      <c r="E210" s="139"/>
      <c r="F210" s="138"/>
      <c r="G210" s="138"/>
      <c r="H210" s="138"/>
      <c r="I210" s="138"/>
      <c r="J210" s="140"/>
    </row>
    <row r="211" spans="1:10" ht="16.5" customHeight="1">
      <c r="A211" s="214" t="s">
        <v>329</v>
      </c>
      <c r="B211" s="170" t="s">
        <v>330</v>
      </c>
      <c r="C211" s="185">
        <v>60</v>
      </c>
      <c r="D211" s="168">
        <v>2.91</v>
      </c>
      <c r="E211" s="171">
        <v>30</v>
      </c>
      <c r="F211" s="155">
        <f aca="true" t="shared" si="4" ref="F211:F219">D211*E211%+D211</f>
        <v>3.7830000000000004</v>
      </c>
      <c r="G211" s="155">
        <v>0.26</v>
      </c>
      <c r="H211" s="155">
        <v>0.04</v>
      </c>
      <c r="I211" s="155">
        <v>1.05</v>
      </c>
      <c r="J211" s="155">
        <v>5.62</v>
      </c>
    </row>
    <row r="212" spans="1:10" ht="16.5" customHeight="1">
      <c r="A212" s="109"/>
      <c r="B212" s="109" t="s">
        <v>201</v>
      </c>
      <c r="C212" s="110" t="s">
        <v>222</v>
      </c>
      <c r="D212" s="111">
        <v>3.95</v>
      </c>
      <c r="E212" s="110">
        <v>30</v>
      </c>
      <c r="F212" s="118">
        <f t="shared" si="4"/>
        <v>5.135</v>
      </c>
      <c r="G212" s="117">
        <v>4.78</v>
      </c>
      <c r="H212" s="117">
        <v>4.05</v>
      </c>
      <c r="I212" s="117">
        <v>0.25</v>
      </c>
      <c r="J212" s="117">
        <v>56.55</v>
      </c>
    </row>
    <row r="213" spans="1:10" ht="16.5" customHeight="1">
      <c r="A213" s="109"/>
      <c r="B213" s="109" t="s">
        <v>221</v>
      </c>
      <c r="C213" s="110">
        <v>200</v>
      </c>
      <c r="D213" s="111">
        <v>7.09</v>
      </c>
      <c r="E213" s="110">
        <v>30</v>
      </c>
      <c r="F213" s="118">
        <f t="shared" si="4"/>
        <v>9.216999999999999</v>
      </c>
      <c r="G213" s="111">
        <v>13.883799999999999</v>
      </c>
      <c r="H213" s="111">
        <v>15.953520000000001</v>
      </c>
      <c r="I213" s="111">
        <v>36.258859</v>
      </c>
      <c r="J213" s="111">
        <v>344.152316</v>
      </c>
    </row>
    <row r="214" spans="1:10" ht="16.5" customHeight="1">
      <c r="A214" s="109"/>
      <c r="B214" s="109" t="s">
        <v>81</v>
      </c>
      <c r="C214" s="110">
        <v>30</v>
      </c>
      <c r="D214" s="111">
        <v>0.92</v>
      </c>
      <c r="E214" s="110">
        <v>30</v>
      </c>
      <c r="F214" s="118">
        <f t="shared" si="4"/>
        <v>1.1960000000000002</v>
      </c>
      <c r="G214" s="111">
        <v>1.33</v>
      </c>
      <c r="H214" s="111">
        <v>0.2</v>
      </c>
      <c r="I214" s="111">
        <v>8.4</v>
      </c>
      <c r="J214" s="111">
        <v>42.8</v>
      </c>
    </row>
    <row r="215" spans="1:10" ht="16.5" customHeight="1">
      <c r="A215" s="109" t="s">
        <v>98</v>
      </c>
      <c r="B215" s="109" t="s">
        <v>73</v>
      </c>
      <c r="C215" s="110">
        <v>200</v>
      </c>
      <c r="D215" s="106">
        <v>4.76</v>
      </c>
      <c r="E215" s="107">
        <v>30</v>
      </c>
      <c r="F215" s="118">
        <f t="shared" si="4"/>
        <v>6.188</v>
      </c>
      <c r="G215" s="118">
        <v>0.4</v>
      </c>
      <c r="H215" s="118">
        <v>0</v>
      </c>
      <c r="I215" s="118">
        <v>23.6</v>
      </c>
      <c r="J215" s="118">
        <v>94</v>
      </c>
    </row>
    <row r="216" spans="1:10" ht="16.5" customHeight="1">
      <c r="A216" s="109"/>
      <c r="B216" s="109" t="s">
        <v>157</v>
      </c>
      <c r="C216" s="110">
        <v>130</v>
      </c>
      <c r="D216" s="118">
        <v>13.75</v>
      </c>
      <c r="E216" s="107">
        <v>30</v>
      </c>
      <c r="F216" s="118">
        <f t="shared" si="4"/>
        <v>17.875</v>
      </c>
      <c r="G216" s="118">
        <v>0.89</v>
      </c>
      <c r="H216" s="118">
        <v>0.31</v>
      </c>
      <c r="I216" s="118">
        <v>10.52</v>
      </c>
      <c r="J216" s="118">
        <v>48.45</v>
      </c>
    </row>
    <row r="217" spans="1:10" ht="16.5" customHeight="1" thickBot="1">
      <c r="A217" s="190"/>
      <c r="B217" s="123" t="s">
        <v>226</v>
      </c>
      <c r="C217" s="190"/>
      <c r="D217" s="157">
        <f>SUM(D211:D216)</f>
        <v>33.379999999999995</v>
      </c>
      <c r="E217" s="157"/>
      <c r="F217" s="118">
        <f>SUM(F211:F216)</f>
        <v>43.394</v>
      </c>
      <c r="G217" s="157">
        <f>SUM(G211:G216)</f>
        <v>21.543799999999997</v>
      </c>
      <c r="H217" s="157">
        <f>SUM(H211:H216)</f>
        <v>20.55352</v>
      </c>
      <c r="I217" s="157">
        <f>SUM(I211:I216)</f>
        <v>80.078859</v>
      </c>
      <c r="J217" s="157">
        <f>SUM(J211:J216)</f>
        <v>591.572316</v>
      </c>
    </row>
    <row r="218" spans="1:10" ht="16.5" customHeight="1" thickBot="1">
      <c r="A218" s="135"/>
      <c r="B218" s="136" t="s">
        <v>99</v>
      </c>
      <c r="C218" s="137"/>
      <c r="D218" s="138"/>
      <c r="E218" s="139"/>
      <c r="F218" s="217"/>
      <c r="G218" s="138"/>
      <c r="H218" s="138"/>
      <c r="I218" s="138"/>
      <c r="J218" s="140"/>
    </row>
    <row r="219" spans="1:10" ht="16.5" customHeight="1">
      <c r="A219" s="170" t="s">
        <v>331</v>
      </c>
      <c r="B219" s="170" t="s">
        <v>332</v>
      </c>
      <c r="C219" s="185">
        <v>100</v>
      </c>
      <c r="D219" s="186">
        <v>2.6</v>
      </c>
      <c r="E219" s="187">
        <v>30</v>
      </c>
      <c r="F219" s="118">
        <f t="shared" si="4"/>
        <v>3.38</v>
      </c>
      <c r="G219" s="154">
        <v>2.2</v>
      </c>
      <c r="H219" s="154">
        <v>18</v>
      </c>
      <c r="I219" s="154">
        <v>12.8</v>
      </c>
      <c r="J219" s="155">
        <v>210</v>
      </c>
    </row>
    <row r="220" spans="1:10" ht="16.5" customHeight="1">
      <c r="A220" s="109" t="s">
        <v>100</v>
      </c>
      <c r="B220" s="109" t="s">
        <v>101</v>
      </c>
      <c r="C220" s="115">
        <v>250</v>
      </c>
      <c r="D220" s="111">
        <v>2.66</v>
      </c>
      <c r="E220" s="110">
        <v>30</v>
      </c>
      <c r="F220" s="118">
        <f aca="true" t="shared" si="5" ref="F220:F225">D220*E220%+D220</f>
        <v>3.458</v>
      </c>
      <c r="G220" s="111">
        <v>6.2</v>
      </c>
      <c r="H220" s="111">
        <v>5.6</v>
      </c>
      <c r="I220" s="111">
        <v>22.3</v>
      </c>
      <c r="J220" s="111">
        <v>167</v>
      </c>
    </row>
    <row r="221" spans="1:10" ht="16.5" customHeight="1">
      <c r="A221" s="109" t="s">
        <v>102</v>
      </c>
      <c r="B221" s="109" t="s">
        <v>103</v>
      </c>
      <c r="C221" s="105" t="s">
        <v>104</v>
      </c>
      <c r="D221" s="106">
        <v>15</v>
      </c>
      <c r="E221" s="107">
        <v>30</v>
      </c>
      <c r="F221" s="118">
        <f t="shared" si="5"/>
        <v>19.5</v>
      </c>
      <c r="G221" s="106">
        <v>12</v>
      </c>
      <c r="H221" s="106">
        <v>10.6</v>
      </c>
      <c r="I221" s="106">
        <v>9.7</v>
      </c>
      <c r="J221" s="106">
        <v>187.5</v>
      </c>
    </row>
    <row r="222" spans="1:10" ht="16.5" customHeight="1">
      <c r="A222" s="210" t="s">
        <v>290</v>
      </c>
      <c r="B222" s="104" t="s">
        <v>291</v>
      </c>
      <c r="C222" s="169">
        <v>150</v>
      </c>
      <c r="D222" s="106">
        <v>7.79</v>
      </c>
      <c r="E222" s="107">
        <v>30</v>
      </c>
      <c r="F222" s="118">
        <f t="shared" si="5"/>
        <v>10.126999999999999</v>
      </c>
      <c r="G222" s="111">
        <v>3.82</v>
      </c>
      <c r="H222" s="111">
        <v>3.66</v>
      </c>
      <c r="I222" s="111">
        <v>22.76</v>
      </c>
      <c r="J222" s="111">
        <v>139.28</v>
      </c>
    </row>
    <row r="223" spans="1:10" ht="16.5" customHeight="1">
      <c r="A223" s="109"/>
      <c r="B223" s="109" t="s">
        <v>71</v>
      </c>
      <c r="C223" s="120" t="s">
        <v>40</v>
      </c>
      <c r="D223" s="111">
        <v>2.16</v>
      </c>
      <c r="E223" s="110">
        <v>30</v>
      </c>
      <c r="F223" s="118">
        <f t="shared" si="5"/>
        <v>2.8080000000000003</v>
      </c>
      <c r="G223" s="118">
        <v>3.2</v>
      </c>
      <c r="H223" s="118">
        <v>0.32</v>
      </c>
      <c r="I223" s="118">
        <v>27.46</v>
      </c>
      <c r="J223" s="118">
        <v>74.3</v>
      </c>
    </row>
    <row r="224" spans="1:10" ht="16.5" customHeight="1">
      <c r="A224" s="109" t="s">
        <v>149</v>
      </c>
      <c r="B224" s="109" t="s">
        <v>150</v>
      </c>
      <c r="C224" s="112">
        <v>200</v>
      </c>
      <c r="D224" s="111">
        <v>5.27</v>
      </c>
      <c r="E224" s="110">
        <v>30</v>
      </c>
      <c r="F224" s="118">
        <f t="shared" si="5"/>
        <v>6.850999999999999</v>
      </c>
      <c r="G224" s="111">
        <v>0.8</v>
      </c>
      <c r="H224" s="111">
        <v>0</v>
      </c>
      <c r="I224" s="111">
        <v>45.9</v>
      </c>
      <c r="J224" s="111">
        <v>182</v>
      </c>
    </row>
    <row r="225" spans="1:10" ht="16.5" customHeight="1">
      <c r="A225" s="109"/>
      <c r="B225" s="109" t="s">
        <v>293</v>
      </c>
      <c r="C225" s="112">
        <v>160</v>
      </c>
      <c r="D225" s="111">
        <v>10</v>
      </c>
      <c r="E225" s="110">
        <v>30</v>
      </c>
      <c r="F225" s="118">
        <f t="shared" si="5"/>
        <v>13</v>
      </c>
      <c r="G225" s="111">
        <v>3</v>
      </c>
      <c r="H225" s="111">
        <v>1</v>
      </c>
      <c r="I225" s="111">
        <v>24.3</v>
      </c>
      <c r="J225" s="111">
        <v>101.2</v>
      </c>
    </row>
    <row r="226" spans="1:10" ht="16.5" customHeight="1" thickBot="1">
      <c r="A226" s="176"/>
      <c r="B226" s="123" t="s">
        <v>226</v>
      </c>
      <c r="C226" s="174"/>
      <c r="D226" s="125">
        <f>SUM(D219:D225)</f>
        <v>45.48</v>
      </c>
      <c r="E226" s="125"/>
      <c r="F226" s="125">
        <f>SUM(F219:F225)</f>
        <v>59.124</v>
      </c>
      <c r="G226" s="125">
        <f>SUM(G219:G225)</f>
        <v>31.22</v>
      </c>
      <c r="H226" s="125">
        <f>SUM(H219:H225)</f>
        <v>39.18</v>
      </c>
      <c r="I226" s="125">
        <f>SUM(I219:I225)</f>
        <v>165.22000000000003</v>
      </c>
      <c r="J226" s="125">
        <f>SUM(J219:J225)</f>
        <v>1061.28</v>
      </c>
    </row>
    <row r="227" spans="1:10" ht="16.5" customHeight="1" thickBot="1">
      <c r="A227" s="72"/>
      <c r="B227" s="99" t="s">
        <v>220</v>
      </c>
      <c r="C227" s="73"/>
      <c r="D227" s="33">
        <f>D226+D217</f>
        <v>78.85999999999999</v>
      </c>
      <c r="E227" s="33"/>
      <c r="F227" s="33">
        <f>F226+F217</f>
        <v>102.518</v>
      </c>
      <c r="G227" s="33">
        <f>G217+G226</f>
        <v>52.763799999999996</v>
      </c>
      <c r="H227" s="33">
        <f>H217+H226</f>
        <v>59.73352</v>
      </c>
      <c r="I227" s="33">
        <f>I217+I226</f>
        <v>245.29885900000002</v>
      </c>
      <c r="J227" s="33">
        <f>J217+J226</f>
        <v>1652.852316</v>
      </c>
    </row>
    <row r="228" spans="2:10" ht="16.5" customHeight="1">
      <c r="B228" s="65"/>
      <c r="D228" s="17"/>
      <c r="G228" s="17"/>
      <c r="H228" s="17"/>
      <c r="I228" s="17"/>
      <c r="J228" s="17"/>
    </row>
    <row r="229" spans="2:10" ht="16.5" customHeight="1">
      <c r="B229" s="65"/>
      <c r="D229" s="17"/>
      <c r="G229" s="17"/>
      <c r="H229" s="17"/>
      <c r="I229" s="17"/>
      <c r="J229" s="17"/>
    </row>
    <row r="230" spans="2:10" ht="16.5" customHeight="1">
      <c r="B230" s="65"/>
      <c r="D230" s="17"/>
      <c r="G230" s="17"/>
      <c r="H230" s="17"/>
      <c r="I230" s="17"/>
      <c r="J230" s="17"/>
    </row>
    <row r="231" spans="2:10" ht="16.5" customHeight="1">
      <c r="B231" s="65"/>
      <c r="D231" s="17"/>
      <c r="G231" s="17"/>
      <c r="H231" s="17"/>
      <c r="I231" s="17"/>
      <c r="J231" s="17"/>
    </row>
    <row r="232" spans="2:10" ht="16.5" customHeight="1">
      <c r="B232" s="65"/>
      <c r="D232" s="17"/>
      <c r="G232" s="17"/>
      <c r="H232" s="17"/>
      <c r="I232" s="17"/>
      <c r="J232" s="17"/>
    </row>
    <row r="233" spans="2:10" ht="16.5" customHeight="1">
      <c r="B233" s="65"/>
      <c r="D233" s="17"/>
      <c r="G233" s="17"/>
      <c r="H233" s="17"/>
      <c r="I233" s="17"/>
      <c r="J233" s="17"/>
    </row>
    <row r="234" spans="2:10" ht="16.5" customHeight="1">
      <c r="B234" s="65"/>
      <c r="D234" s="17"/>
      <c r="G234" s="17"/>
      <c r="H234" s="17"/>
      <c r="I234" s="17"/>
      <c r="J234" s="17"/>
    </row>
    <row r="235" spans="2:10" ht="16.5" customHeight="1">
      <c r="B235" s="65"/>
      <c r="D235" s="17"/>
      <c r="G235" s="17"/>
      <c r="H235" s="17"/>
      <c r="I235" s="17"/>
      <c r="J235" s="17"/>
    </row>
    <row r="236" spans="2:10" ht="16.5" customHeight="1">
      <c r="B236" s="65"/>
      <c r="D236" s="17"/>
      <c r="G236" s="17"/>
      <c r="H236" s="17"/>
      <c r="I236" s="17"/>
      <c r="J236" s="17"/>
    </row>
    <row r="237" spans="2:10" ht="16.5" customHeight="1">
      <c r="B237" s="65"/>
      <c r="D237" s="17"/>
      <c r="G237" s="17"/>
      <c r="H237" s="17"/>
      <c r="I237" s="17"/>
      <c r="J237" s="17"/>
    </row>
    <row r="238" spans="2:10" ht="16.5" customHeight="1">
      <c r="B238" s="65"/>
      <c r="D238" s="17"/>
      <c r="G238" s="17"/>
      <c r="H238" s="17"/>
      <c r="I238" s="17"/>
      <c r="J238" s="17"/>
    </row>
    <row r="239" spans="2:10" ht="16.5" customHeight="1">
      <c r="B239" s="65"/>
      <c r="D239" s="17"/>
      <c r="G239" s="17"/>
      <c r="H239" s="17"/>
      <c r="I239" s="17"/>
      <c r="J239" s="17"/>
    </row>
    <row r="240" spans="2:10" ht="16.5" customHeight="1">
      <c r="B240" s="65"/>
      <c r="D240" s="17"/>
      <c r="G240" s="17"/>
      <c r="H240" s="17"/>
      <c r="I240" s="17"/>
      <c r="J240" s="17"/>
    </row>
    <row r="241" spans="2:10" ht="16.5" customHeight="1">
      <c r="B241" s="16" t="s">
        <v>106</v>
      </c>
      <c r="C241" s="41"/>
      <c r="D241" s="40"/>
      <c r="E241" s="42"/>
      <c r="F241" s="40"/>
      <c r="G241" s="38"/>
      <c r="H241" s="38"/>
      <c r="I241" s="38"/>
      <c r="J241" s="40"/>
    </row>
    <row r="242" spans="2:10" ht="16.5" customHeight="1">
      <c r="B242" s="16" t="s">
        <v>107</v>
      </c>
      <c r="C242" s="41"/>
      <c r="D242" s="40"/>
      <c r="E242" s="42"/>
      <c r="F242" s="40"/>
      <c r="G242" s="38"/>
      <c r="H242" s="38"/>
      <c r="I242" s="38"/>
      <c r="J242" s="40"/>
    </row>
    <row r="243" spans="2:10" ht="16.5" customHeight="1">
      <c r="B243" s="16" t="s">
        <v>314</v>
      </c>
      <c r="C243" s="41"/>
      <c r="D243" s="40"/>
      <c r="E243" s="42"/>
      <c r="F243" s="40"/>
      <c r="G243" s="38"/>
      <c r="H243" s="38"/>
      <c r="I243" s="38"/>
      <c r="J243" s="40"/>
    </row>
    <row r="244" spans="2:10" ht="16.5" customHeight="1">
      <c r="B244" s="19" t="s">
        <v>348</v>
      </c>
      <c r="C244" s="41"/>
      <c r="D244" s="40"/>
      <c r="E244" s="42"/>
      <c r="F244" s="40"/>
      <c r="G244" s="38"/>
      <c r="H244" s="38"/>
      <c r="I244" s="38"/>
      <c r="J244" s="40"/>
    </row>
    <row r="245" spans="2:10" ht="16.5" customHeight="1">
      <c r="B245" s="20"/>
      <c r="C245" s="41"/>
      <c r="D245" s="40"/>
      <c r="E245" s="42"/>
      <c r="F245" s="40"/>
      <c r="G245" s="38"/>
      <c r="H245" s="38"/>
      <c r="I245" s="38"/>
      <c r="J245" s="40"/>
    </row>
    <row r="246" spans="2:10" ht="16.5" customHeight="1">
      <c r="B246" s="20"/>
      <c r="C246" s="41"/>
      <c r="D246" s="40"/>
      <c r="E246" s="42"/>
      <c r="F246" s="40"/>
      <c r="G246" s="38"/>
      <c r="H246" s="38"/>
      <c r="I246" s="38"/>
      <c r="J246" s="40"/>
    </row>
    <row r="247" spans="2:10" ht="16.5" customHeight="1" thickBot="1">
      <c r="B247" s="20"/>
      <c r="C247" s="41"/>
      <c r="D247" s="40"/>
      <c r="E247" s="42"/>
      <c r="F247" s="40"/>
      <c r="G247" s="38"/>
      <c r="H247" s="38"/>
      <c r="I247" s="38"/>
      <c r="J247" s="40"/>
    </row>
    <row r="248" spans="1:10" ht="16.5" customHeight="1" thickBot="1">
      <c r="A248" s="484"/>
      <c r="B248" s="484" t="s">
        <v>11</v>
      </c>
      <c r="C248" s="21" t="s">
        <v>12</v>
      </c>
      <c r="D248" s="489" t="s">
        <v>13</v>
      </c>
      <c r="E248" s="491" t="s">
        <v>14</v>
      </c>
      <c r="F248" s="489" t="s">
        <v>200</v>
      </c>
      <c r="G248" s="486" t="s">
        <v>15</v>
      </c>
      <c r="H248" s="487"/>
      <c r="I248" s="488"/>
      <c r="J248" s="22" t="s">
        <v>16</v>
      </c>
    </row>
    <row r="249" spans="1:10" ht="27.75" customHeight="1" thickBot="1">
      <c r="A249" s="485"/>
      <c r="B249" s="485"/>
      <c r="C249" s="23" t="s">
        <v>17</v>
      </c>
      <c r="D249" s="490"/>
      <c r="E249" s="492"/>
      <c r="F249" s="490"/>
      <c r="G249" s="24" t="s">
        <v>18</v>
      </c>
      <c r="H249" s="24" t="s">
        <v>19</v>
      </c>
      <c r="I249" s="24" t="s">
        <v>20</v>
      </c>
      <c r="J249" s="24" t="s">
        <v>21</v>
      </c>
    </row>
    <row r="250" spans="1:10" ht="16.5" customHeight="1" thickBot="1">
      <c r="A250" s="147"/>
      <c r="B250" s="148" t="s">
        <v>108</v>
      </c>
      <c r="C250" s="149"/>
      <c r="D250" s="150"/>
      <c r="E250" s="151"/>
      <c r="F250" s="150"/>
      <c r="G250" s="150"/>
      <c r="H250" s="150"/>
      <c r="I250" s="150"/>
      <c r="J250" s="152"/>
    </row>
    <row r="251" spans="1:10" ht="16.5" customHeight="1" thickBot="1">
      <c r="A251" s="153" t="s">
        <v>320</v>
      </c>
      <c r="B251" s="153" t="s">
        <v>110</v>
      </c>
      <c r="C251" s="154" t="s">
        <v>111</v>
      </c>
      <c r="D251" s="155">
        <v>7.16</v>
      </c>
      <c r="E251" s="156">
        <v>30</v>
      </c>
      <c r="F251" s="155">
        <f aca="true" t="shared" si="6" ref="F251:F256">D251*30%+D251</f>
        <v>9.308</v>
      </c>
      <c r="G251" s="155">
        <v>8.78</v>
      </c>
      <c r="H251" s="155">
        <v>12.47</v>
      </c>
      <c r="I251" s="155">
        <v>43.5</v>
      </c>
      <c r="J251" s="155">
        <v>220.9</v>
      </c>
    </row>
    <row r="252" spans="1:10" ht="16.5" customHeight="1" thickBot="1">
      <c r="A252" s="116"/>
      <c r="B252" s="116" t="s">
        <v>112</v>
      </c>
      <c r="C252" s="117">
        <v>30</v>
      </c>
      <c r="D252" s="118">
        <v>7.65</v>
      </c>
      <c r="E252" s="119">
        <v>30</v>
      </c>
      <c r="F252" s="155">
        <f t="shared" si="6"/>
        <v>9.945</v>
      </c>
      <c r="G252" s="117">
        <v>7.95</v>
      </c>
      <c r="H252" s="118">
        <v>7</v>
      </c>
      <c r="I252" s="118">
        <v>0</v>
      </c>
      <c r="J252" s="117">
        <v>94.77</v>
      </c>
    </row>
    <row r="253" spans="1:13" ht="16.5" customHeight="1" thickBot="1">
      <c r="A253" s="116"/>
      <c r="B253" s="116" t="s">
        <v>53</v>
      </c>
      <c r="C253" s="119">
        <v>30</v>
      </c>
      <c r="D253" s="118">
        <v>0.93</v>
      </c>
      <c r="E253" s="119">
        <v>30</v>
      </c>
      <c r="F253" s="155">
        <f t="shared" si="6"/>
        <v>1.209</v>
      </c>
      <c r="G253" s="118">
        <v>2.2278000000000002</v>
      </c>
      <c r="H253" s="118">
        <v>0.2112</v>
      </c>
      <c r="I253" s="118">
        <v>13.3224</v>
      </c>
      <c r="J253" s="118">
        <v>64.1016</v>
      </c>
      <c r="K253" s="219"/>
      <c r="L253" s="220"/>
      <c r="M253" s="219"/>
    </row>
    <row r="254" spans="1:10" ht="16.5" customHeight="1" thickBot="1">
      <c r="A254" s="109" t="s">
        <v>31</v>
      </c>
      <c r="B254" s="116" t="s">
        <v>192</v>
      </c>
      <c r="C254" s="117">
        <v>200</v>
      </c>
      <c r="D254" s="111">
        <v>7.3</v>
      </c>
      <c r="E254" s="110">
        <v>30</v>
      </c>
      <c r="F254" s="155">
        <f t="shared" si="6"/>
        <v>9.49</v>
      </c>
      <c r="G254" s="111">
        <v>4.9</v>
      </c>
      <c r="H254" s="111">
        <v>5</v>
      </c>
      <c r="I254" s="111">
        <v>32.5</v>
      </c>
      <c r="J254" s="111">
        <v>190</v>
      </c>
    </row>
    <row r="255" spans="1:10" ht="16.5" customHeight="1" thickBot="1">
      <c r="A255" s="109"/>
      <c r="B255" s="116" t="s">
        <v>201</v>
      </c>
      <c r="C255" s="117" t="s">
        <v>202</v>
      </c>
      <c r="D255" s="111">
        <v>3.95</v>
      </c>
      <c r="E255" s="110">
        <v>30</v>
      </c>
      <c r="F255" s="155">
        <f t="shared" si="6"/>
        <v>5.135</v>
      </c>
      <c r="G255" s="111">
        <v>4.78</v>
      </c>
      <c r="H255" s="111">
        <v>4.05</v>
      </c>
      <c r="I255" s="111">
        <v>0.25</v>
      </c>
      <c r="J255" s="111">
        <v>56.55</v>
      </c>
    </row>
    <row r="256" spans="1:15" ht="16.5" customHeight="1" thickBot="1">
      <c r="A256" s="123"/>
      <c r="B256" s="123" t="s">
        <v>226</v>
      </c>
      <c r="C256" s="123"/>
      <c r="D256" s="157">
        <f>SUM(D251:D255)</f>
        <v>26.99</v>
      </c>
      <c r="E256" s="157"/>
      <c r="F256" s="216">
        <f t="shared" si="6"/>
        <v>35.086999999999996</v>
      </c>
      <c r="G256" s="157">
        <f>SUM(G251:G255)</f>
        <v>28.6378</v>
      </c>
      <c r="H256" s="157">
        <f>SUM(H251:H255)</f>
        <v>28.7312</v>
      </c>
      <c r="I256" s="157">
        <f>SUM(I251:I255)</f>
        <v>89.5724</v>
      </c>
      <c r="J256" s="157">
        <f>SUM(J251:J255)</f>
        <v>626.3216</v>
      </c>
      <c r="K256" s="52">
        <f>J256*100/2350</f>
        <v>26.651982978723403</v>
      </c>
      <c r="L256" s="220"/>
      <c r="M256" s="219"/>
      <c r="N256" s="219"/>
      <c r="O256" s="219"/>
    </row>
    <row r="257" spans="1:15" ht="16.5" customHeight="1" thickBot="1">
      <c r="A257" s="147"/>
      <c r="B257" s="148" t="s">
        <v>33</v>
      </c>
      <c r="C257" s="149"/>
      <c r="D257" s="150"/>
      <c r="E257" s="151"/>
      <c r="F257" s="215"/>
      <c r="G257" s="150"/>
      <c r="H257" s="150"/>
      <c r="I257" s="150"/>
      <c r="J257" s="152"/>
      <c r="K257" s="219"/>
      <c r="L257" s="25">
        <v>2350</v>
      </c>
      <c r="M257" s="219"/>
      <c r="N257" s="219"/>
      <c r="O257" s="219"/>
    </row>
    <row r="258" spans="1:15" ht="16.5" customHeight="1" thickBot="1">
      <c r="A258" s="153" t="s">
        <v>113</v>
      </c>
      <c r="B258" s="153" t="s">
        <v>114</v>
      </c>
      <c r="C258" s="171">
        <v>100</v>
      </c>
      <c r="D258" s="168">
        <v>11.1</v>
      </c>
      <c r="E258" s="171">
        <v>30</v>
      </c>
      <c r="F258" s="155">
        <f>D258*30%+D258</f>
        <v>14.43</v>
      </c>
      <c r="G258" s="168">
        <v>0.81</v>
      </c>
      <c r="H258" s="168">
        <v>4.47</v>
      </c>
      <c r="I258" s="168">
        <v>2.96</v>
      </c>
      <c r="J258" s="168">
        <v>55.29</v>
      </c>
      <c r="K258" s="219"/>
      <c r="L258" s="220"/>
      <c r="M258" s="219"/>
      <c r="N258" s="219"/>
      <c r="O258" s="219"/>
    </row>
    <row r="259" spans="1:15" ht="16.5" customHeight="1" thickBot="1">
      <c r="A259" s="109" t="s">
        <v>115</v>
      </c>
      <c r="B259" s="109" t="s">
        <v>116</v>
      </c>
      <c r="C259" s="115" t="s">
        <v>36</v>
      </c>
      <c r="D259" s="111">
        <v>4.83</v>
      </c>
      <c r="E259" s="110">
        <v>30</v>
      </c>
      <c r="F259" s="155">
        <f>D259*30%+D259</f>
        <v>6.279</v>
      </c>
      <c r="G259" s="111">
        <v>2.47</v>
      </c>
      <c r="H259" s="111">
        <v>5.66</v>
      </c>
      <c r="I259" s="111">
        <v>16.45</v>
      </c>
      <c r="J259" s="111">
        <v>148.31</v>
      </c>
      <c r="K259" s="223"/>
      <c r="L259" s="220"/>
      <c r="M259" s="219"/>
      <c r="N259" s="219"/>
      <c r="O259" s="219"/>
    </row>
    <row r="260" spans="1:15" ht="16.5" customHeight="1" thickBot="1">
      <c r="A260" s="178" t="s">
        <v>117</v>
      </c>
      <c r="B260" s="109" t="s">
        <v>118</v>
      </c>
      <c r="C260" s="115" t="s">
        <v>119</v>
      </c>
      <c r="D260" s="111">
        <v>25.83</v>
      </c>
      <c r="E260" s="110">
        <v>30</v>
      </c>
      <c r="F260" s="155">
        <f>D260*30%+D260</f>
        <v>33.57899999999999</v>
      </c>
      <c r="G260" s="111">
        <v>12.25</v>
      </c>
      <c r="H260" s="111">
        <v>12.25</v>
      </c>
      <c r="I260" s="111">
        <v>47</v>
      </c>
      <c r="J260" s="111">
        <v>384</v>
      </c>
      <c r="K260" s="219"/>
      <c r="L260" s="220"/>
      <c r="M260" s="219"/>
      <c r="N260" s="219"/>
      <c r="O260" s="219"/>
    </row>
    <row r="261" spans="1:15" ht="16.5" customHeight="1" thickBot="1">
      <c r="A261" s="109"/>
      <c r="B261" s="109" t="s">
        <v>120</v>
      </c>
      <c r="C261" s="120" t="s">
        <v>40</v>
      </c>
      <c r="D261" s="111">
        <v>2.58</v>
      </c>
      <c r="E261" s="110">
        <v>30</v>
      </c>
      <c r="F261" s="155">
        <f>D261*30%+D261</f>
        <v>3.354</v>
      </c>
      <c r="G261" s="118">
        <v>3.2</v>
      </c>
      <c r="H261" s="118">
        <v>0.32</v>
      </c>
      <c r="I261" s="118">
        <v>27.46</v>
      </c>
      <c r="J261" s="118">
        <v>74.3</v>
      </c>
      <c r="K261" s="52"/>
      <c r="L261" s="220"/>
      <c r="M261" s="219"/>
      <c r="N261" s="219"/>
      <c r="O261" s="219"/>
    </row>
    <row r="262" spans="1:15" ht="16.5" customHeight="1">
      <c r="A262" s="109" t="s">
        <v>121</v>
      </c>
      <c r="B262" s="109" t="s">
        <v>122</v>
      </c>
      <c r="C262" s="115">
        <v>200</v>
      </c>
      <c r="D262" s="111">
        <v>3.45</v>
      </c>
      <c r="E262" s="110">
        <v>30</v>
      </c>
      <c r="F262" s="155">
        <f>D262*30%+D262</f>
        <v>4.485</v>
      </c>
      <c r="G262" s="111">
        <v>0.2</v>
      </c>
      <c r="H262" s="111">
        <v>0</v>
      </c>
      <c r="I262" s="111">
        <v>17.9</v>
      </c>
      <c r="J262" s="111">
        <v>142</v>
      </c>
      <c r="K262" s="52"/>
      <c r="L262" s="220"/>
      <c r="M262" s="219"/>
      <c r="N262" s="219"/>
      <c r="O262" s="219"/>
    </row>
    <row r="263" spans="1:15" ht="16.5" customHeight="1" thickBot="1">
      <c r="A263" s="176"/>
      <c r="B263" s="123" t="s">
        <v>226</v>
      </c>
      <c r="C263" s="177"/>
      <c r="D263" s="125">
        <f>SUM(D258:D262)</f>
        <v>47.79</v>
      </c>
      <c r="E263" s="125"/>
      <c r="F263" s="125">
        <f>SUM(F258:F262)</f>
        <v>62.126999999999995</v>
      </c>
      <c r="G263" s="125">
        <f>SUM(G258:G262)</f>
        <v>18.93</v>
      </c>
      <c r="H263" s="125">
        <f>SUM(H258:H262)</f>
        <v>22.7</v>
      </c>
      <c r="I263" s="125">
        <f>SUM(I258:I262)</f>
        <v>111.77000000000001</v>
      </c>
      <c r="J263" s="125">
        <f>SUM(J258:J262)</f>
        <v>803.9</v>
      </c>
      <c r="K263" s="52">
        <f>J263*100/2350</f>
        <v>34.208510638297874</v>
      </c>
      <c r="L263" s="220"/>
      <c r="M263" s="219"/>
      <c r="N263" s="219"/>
      <c r="O263" s="219"/>
    </row>
    <row r="264" spans="1:15" ht="16.5" customHeight="1" thickBot="1">
      <c r="A264" s="26"/>
      <c r="B264" s="26" t="s">
        <v>321</v>
      </c>
      <c r="C264" s="27"/>
      <c r="D264" s="33">
        <f>D256+D263</f>
        <v>74.78</v>
      </c>
      <c r="E264" s="33"/>
      <c r="F264" s="33">
        <f>F263+F256</f>
        <v>97.214</v>
      </c>
      <c r="G264" s="24">
        <f>G256+G263</f>
        <v>47.5678</v>
      </c>
      <c r="H264" s="24">
        <f>H256+H263</f>
        <v>51.431200000000004</v>
      </c>
      <c r="I264" s="24">
        <f>I256+I263</f>
        <v>201.3424</v>
      </c>
      <c r="J264" s="24">
        <f>J256+J263</f>
        <v>1430.2215999999999</v>
      </c>
      <c r="K264" s="54">
        <f>K256+K263</f>
        <v>60.86049361702128</v>
      </c>
      <c r="L264" s="220"/>
      <c r="M264" s="219"/>
      <c r="N264" s="219"/>
      <c r="O264" s="219"/>
    </row>
    <row r="265" spans="7:9" ht="16.5" customHeight="1">
      <c r="G265" s="34"/>
      <c r="H265" s="35"/>
      <c r="I265" s="35"/>
    </row>
    <row r="281" spans="2:12" ht="16.5" customHeight="1">
      <c r="B281" s="16" t="s">
        <v>123</v>
      </c>
      <c r="L281" s="6"/>
    </row>
    <row r="282" spans="2:12" ht="16.5" customHeight="1">
      <c r="B282" s="16" t="s">
        <v>124</v>
      </c>
      <c r="C282" s="41"/>
      <c r="D282" s="40"/>
      <c r="E282" s="42"/>
      <c r="F282" s="40"/>
      <c r="G282" s="38"/>
      <c r="H282" s="38"/>
      <c r="I282" s="38"/>
      <c r="J282" s="40"/>
      <c r="L282" s="6"/>
    </row>
    <row r="283" spans="2:12" ht="16.5" customHeight="1">
      <c r="B283" s="16" t="s">
        <v>314</v>
      </c>
      <c r="C283" s="41"/>
      <c r="D283" s="40"/>
      <c r="E283" s="42"/>
      <c r="F283" s="40"/>
      <c r="G283" s="38"/>
      <c r="H283" s="38"/>
      <c r="I283" s="38"/>
      <c r="J283" s="40"/>
      <c r="L283" s="6"/>
    </row>
    <row r="284" spans="2:12" ht="16.5" customHeight="1">
      <c r="B284" s="19" t="s">
        <v>348</v>
      </c>
      <c r="D284" s="17"/>
      <c r="G284" s="17"/>
      <c r="H284" s="17"/>
      <c r="I284" s="17"/>
      <c r="J284" s="17"/>
      <c r="L284" s="6"/>
    </row>
    <row r="285" spans="2:12" ht="16.5" customHeight="1" thickBot="1">
      <c r="B285" s="19"/>
      <c r="D285" s="17"/>
      <c r="G285" s="17"/>
      <c r="H285" s="17"/>
      <c r="I285" s="17"/>
      <c r="J285" s="17"/>
      <c r="L285" s="6"/>
    </row>
    <row r="286" spans="1:12" ht="16.5" customHeight="1" thickBot="1">
      <c r="A286" s="484"/>
      <c r="B286" s="484" t="s">
        <v>11</v>
      </c>
      <c r="C286" s="21" t="s">
        <v>12</v>
      </c>
      <c r="D286" s="489" t="s">
        <v>13</v>
      </c>
      <c r="E286" s="491" t="s">
        <v>14</v>
      </c>
      <c r="F286" s="489" t="s">
        <v>200</v>
      </c>
      <c r="G286" s="493" t="s">
        <v>15</v>
      </c>
      <c r="H286" s="494"/>
      <c r="I286" s="495"/>
      <c r="J286" s="21" t="s">
        <v>16</v>
      </c>
      <c r="L286" s="6"/>
    </row>
    <row r="287" spans="1:12" ht="26.25" customHeight="1" thickBot="1">
      <c r="A287" s="485"/>
      <c r="B287" s="485"/>
      <c r="C287" s="23" t="s">
        <v>17</v>
      </c>
      <c r="D287" s="490"/>
      <c r="E287" s="492"/>
      <c r="F287" s="490"/>
      <c r="G287" s="23" t="s">
        <v>18</v>
      </c>
      <c r="H287" s="23" t="s">
        <v>19</v>
      </c>
      <c r="I287" s="23" t="s">
        <v>20</v>
      </c>
      <c r="J287" s="23" t="s">
        <v>21</v>
      </c>
      <c r="L287" s="6"/>
    </row>
    <row r="288" spans="1:12" ht="16.5" customHeight="1" thickBot="1">
      <c r="A288" s="147"/>
      <c r="B288" s="148" t="s">
        <v>22</v>
      </c>
      <c r="C288" s="149"/>
      <c r="D288" s="150"/>
      <c r="E288" s="151"/>
      <c r="F288" s="150"/>
      <c r="G288" s="150"/>
      <c r="H288" s="150"/>
      <c r="I288" s="150"/>
      <c r="J288" s="152"/>
      <c r="L288" s="6"/>
    </row>
    <row r="289" spans="1:12" ht="16.5" customHeight="1" thickBot="1">
      <c r="A289" s="153" t="s">
        <v>304</v>
      </c>
      <c r="B289" s="153" t="s">
        <v>23</v>
      </c>
      <c r="C289" s="154">
        <v>25</v>
      </c>
      <c r="D289" s="155">
        <v>3.23</v>
      </c>
      <c r="E289" s="156">
        <v>30</v>
      </c>
      <c r="F289" s="155">
        <f>D289*30%+D289</f>
        <v>4.199</v>
      </c>
      <c r="G289" s="154">
        <v>0.61</v>
      </c>
      <c r="H289" s="154">
        <v>0.02</v>
      </c>
      <c r="I289" s="154">
        <v>0.2</v>
      </c>
      <c r="J289" s="155">
        <v>3.46</v>
      </c>
      <c r="L289" s="6"/>
    </row>
    <row r="290" spans="1:12" ht="15.75" thickBot="1">
      <c r="A290" s="116" t="s">
        <v>125</v>
      </c>
      <c r="B290" s="116" t="s">
        <v>188</v>
      </c>
      <c r="C290" s="117" t="s">
        <v>49</v>
      </c>
      <c r="D290" s="118">
        <v>25.18</v>
      </c>
      <c r="E290" s="119">
        <v>30</v>
      </c>
      <c r="F290" s="155">
        <f>D290*30%+D290</f>
        <v>32.734</v>
      </c>
      <c r="G290" s="118">
        <v>20</v>
      </c>
      <c r="H290" s="118">
        <v>19.6</v>
      </c>
      <c r="I290" s="118">
        <v>33</v>
      </c>
      <c r="J290" s="118">
        <v>396</v>
      </c>
      <c r="L290" s="6"/>
    </row>
    <row r="291" spans="1:12" ht="16.5" customHeight="1" thickBot="1">
      <c r="A291" s="116"/>
      <c r="B291" s="116" t="s">
        <v>81</v>
      </c>
      <c r="C291" s="119">
        <v>30</v>
      </c>
      <c r="D291" s="118">
        <v>0.92</v>
      </c>
      <c r="E291" s="119">
        <v>30</v>
      </c>
      <c r="F291" s="155">
        <f>D291*30%+D291</f>
        <v>1.1960000000000002</v>
      </c>
      <c r="G291" s="111">
        <v>1.33</v>
      </c>
      <c r="H291" s="111">
        <v>0.2</v>
      </c>
      <c r="I291" s="111">
        <v>8.4</v>
      </c>
      <c r="J291" s="111">
        <v>42.8</v>
      </c>
      <c r="L291" s="6"/>
    </row>
    <row r="292" spans="1:12" ht="16.5" customHeight="1" thickBot="1">
      <c r="A292" s="116" t="s">
        <v>344</v>
      </c>
      <c r="B292" s="116" t="s">
        <v>51</v>
      </c>
      <c r="C292" s="159" t="s">
        <v>52</v>
      </c>
      <c r="D292" s="118">
        <v>4.62</v>
      </c>
      <c r="E292" s="119">
        <v>30</v>
      </c>
      <c r="F292" s="155">
        <f>D292*30%+D292</f>
        <v>6.006</v>
      </c>
      <c r="G292" s="117">
        <v>1.6</v>
      </c>
      <c r="H292" s="117">
        <v>1.6</v>
      </c>
      <c r="I292" s="117">
        <v>17.3</v>
      </c>
      <c r="J292" s="117">
        <v>87</v>
      </c>
      <c r="L292" s="6"/>
    </row>
    <row r="293" spans="1:12" ht="16.5" customHeight="1" thickBot="1">
      <c r="A293" s="123"/>
      <c r="B293" s="123" t="s">
        <v>226</v>
      </c>
      <c r="C293" s="123"/>
      <c r="D293" s="157">
        <f>SUM(D289:D292)</f>
        <v>33.95</v>
      </c>
      <c r="E293" s="157"/>
      <c r="F293" s="216">
        <f>D293*30%+D293</f>
        <v>44.135000000000005</v>
      </c>
      <c r="G293" s="157">
        <f>SUM(G289:G292)</f>
        <v>23.54</v>
      </c>
      <c r="H293" s="157">
        <f>SUM(H289:H292)</f>
        <v>21.42</v>
      </c>
      <c r="I293" s="157">
        <f>SUM(I289:I292)</f>
        <v>58.900000000000006</v>
      </c>
      <c r="J293" s="157">
        <f>SUM(J289:J292)</f>
        <v>529.26</v>
      </c>
      <c r="K293" s="52">
        <f>J293*100/2350</f>
        <v>22.521702127659573</v>
      </c>
      <c r="L293" s="6"/>
    </row>
    <row r="294" spans="1:12" ht="16.5" customHeight="1" thickBot="1">
      <c r="A294" s="147"/>
      <c r="B294" s="148" t="s">
        <v>127</v>
      </c>
      <c r="C294" s="149"/>
      <c r="D294" s="150"/>
      <c r="E294" s="151"/>
      <c r="F294" s="215"/>
      <c r="G294" s="150"/>
      <c r="H294" s="150"/>
      <c r="I294" s="150"/>
      <c r="J294" s="152"/>
      <c r="L294" s="6"/>
    </row>
    <row r="295" spans="1:12" ht="16.5" customHeight="1" thickBot="1">
      <c r="A295" s="170" t="s">
        <v>128</v>
      </c>
      <c r="B295" s="170" t="s">
        <v>129</v>
      </c>
      <c r="C295" s="167">
        <v>100</v>
      </c>
      <c r="D295" s="168">
        <v>6.71</v>
      </c>
      <c r="E295" s="171">
        <v>30</v>
      </c>
      <c r="F295" s="155">
        <f aca="true" t="shared" si="7" ref="F295:F302">D295*30%+D295</f>
        <v>8.722999999999999</v>
      </c>
      <c r="G295" s="168">
        <v>2.36</v>
      </c>
      <c r="H295" s="168">
        <v>3.1</v>
      </c>
      <c r="I295" s="168">
        <v>2.86</v>
      </c>
      <c r="J295" s="168">
        <v>69.16</v>
      </c>
      <c r="L295" s="6"/>
    </row>
    <row r="296" spans="1:12" ht="16.5" customHeight="1" thickBot="1">
      <c r="A296" s="104" t="s">
        <v>144</v>
      </c>
      <c r="B296" s="104" t="s">
        <v>145</v>
      </c>
      <c r="C296" s="105" t="s">
        <v>70</v>
      </c>
      <c r="D296" s="106">
        <v>11.56</v>
      </c>
      <c r="E296" s="107">
        <v>30</v>
      </c>
      <c r="F296" s="155">
        <f t="shared" si="7"/>
        <v>15.028</v>
      </c>
      <c r="G296" s="111">
        <v>2</v>
      </c>
      <c r="H296" s="111">
        <v>2.4</v>
      </c>
      <c r="I296" s="111">
        <v>14.8</v>
      </c>
      <c r="J296" s="111">
        <v>190</v>
      </c>
      <c r="L296" s="6"/>
    </row>
    <row r="297" spans="1:12" ht="16.5" customHeight="1" thickBot="1">
      <c r="A297" s="109" t="s">
        <v>323</v>
      </c>
      <c r="B297" s="109" t="s">
        <v>324</v>
      </c>
      <c r="C297" s="105" t="s">
        <v>26</v>
      </c>
      <c r="D297" s="106">
        <v>10.07</v>
      </c>
      <c r="E297" s="107">
        <v>30</v>
      </c>
      <c r="F297" s="155">
        <f t="shared" si="7"/>
        <v>13.091000000000001</v>
      </c>
      <c r="G297" s="106">
        <v>17.07</v>
      </c>
      <c r="H297" s="106">
        <v>14.37</v>
      </c>
      <c r="I297" s="106">
        <v>2.74</v>
      </c>
      <c r="J297" s="106">
        <v>166.59</v>
      </c>
      <c r="L297" s="6"/>
    </row>
    <row r="298" spans="1:12" ht="16.5" customHeight="1" thickBot="1">
      <c r="A298" s="109" t="s">
        <v>133</v>
      </c>
      <c r="B298" s="109" t="s">
        <v>134</v>
      </c>
      <c r="C298" s="169">
        <v>150</v>
      </c>
      <c r="D298" s="106">
        <v>2.76</v>
      </c>
      <c r="E298" s="107">
        <v>30</v>
      </c>
      <c r="F298" s="155">
        <f t="shared" si="7"/>
        <v>3.5879999999999996</v>
      </c>
      <c r="G298" s="106">
        <v>4.5</v>
      </c>
      <c r="H298" s="106">
        <v>7.38</v>
      </c>
      <c r="I298" s="106">
        <v>46.26</v>
      </c>
      <c r="J298" s="106">
        <v>202.99</v>
      </c>
      <c r="L298" s="6"/>
    </row>
    <row r="299" spans="1:12" ht="16.5" customHeight="1" thickBot="1">
      <c r="A299" s="109"/>
      <c r="B299" s="109" t="s">
        <v>62</v>
      </c>
      <c r="C299" s="158" t="s">
        <v>40</v>
      </c>
      <c r="D299" s="118">
        <v>1.54</v>
      </c>
      <c r="E299" s="110">
        <v>30</v>
      </c>
      <c r="F299" s="155">
        <f t="shared" si="7"/>
        <v>2.002</v>
      </c>
      <c r="G299" s="118">
        <v>2.67</v>
      </c>
      <c r="H299" s="118">
        <v>0.6</v>
      </c>
      <c r="I299" s="118">
        <v>16.8</v>
      </c>
      <c r="J299" s="118">
        <v>85.6</v>
      </c>
      <c r="L299" s="6"/>
    </row>
    <row r="300" spans="1:12" ht="16.5" customHeight="1" thickBot="1">
      <c r="A300" s="109"/>
      <c r="B300" s="109" t="s">
        <v>191</v>
      </c>
      <c r="C300" s="110">
        <v>200</v>
      </c>
      <c r="D300" s="111">
        <v>7</v>
      </c>
      <c r="E300" s="110">
        <v>30</v>
      </c>
      <c r="F300" s="155">
        <f t="shared" si="7"/>
        <v>9.1</v>
      </c>
      <c r="G300" s="179">
        <v>0.56</v>
      </c>
      <c r="H300" s="179">
        <v>0</v>
      </c>
      <c r="I300" s="179">
        <v>27.89</v>
      </c>
      <c r="J300" s="179">
        <v>93.79</v>
      </c>
      <c r="L300" s="6"/>
    </row>
    <row r="301" spans="1:12" ht="16.5" customHeight="1" thickBot="1">
      <c r="A301" s="109"/>
      <c r="B301" s="109" t="s">
        <v>347</v>
      </c>
      <c r="C301" s="110">
        <v>150</v>
      </c>
      <c r="D301" s="111">
        <v>9</v>
      </c>
      <c r="E301" s="110">
        <v>30</v>
      </c>
      <c r="F301" s="155">
        <f t="shared" si="7"/>
        <v>11.7</v>
      </c>
      <c r="G301" s="179">
        <v>1.2</v>
      </c>
      <c r="H301" s="179">
        <v>0.56</v>
      </c>
      <c r="I301" s="179">
        <v>11.72</v>
      </c>
      <c r="J301" s="179">
        <v>96</v>
      </c>
      <c r="L301" s="6"/>
    </row>
    <row r="302" spans="1:12" ht="16.5" customHeight="1" thickBot="1">
      <c r="A302" s="176"/>
      <c r="B302" s="123" t="s">
        <v>226</v>
      </c>
      <c r="C302" s="177"/>
      <c r="D302" s="125">
        <f>SUM(D295:D301)</f>
        <v>48.64</v>
      </c>
      <c r="E302" s="125"/>
      <c r="F302" s="155">
        <f t="shared" si="7"/>
        <v>63.232</v>
      </c>
      <c r="G302" s="125">
        <f>SUM(G295:G301)</f>
        <v>30.36</v>
      </c>
      <c r="H302" s="125">
        <f>SUM(H295:H301)</f>
        <v>28.409999999999997</v>
      </c>
      <c r="I302" s="125">
        <f>SUM(I295:I301)</f>
        <v>123.07</v>
      </c>
      <c r="J302" s="125">
        <f>SUM(J295:J301)</f>
        <v>904.13</v>
      </c>
      <c r="K302" s="52">
        <f>J302*100/2350</f>
        <v>38.473617021276596</v>
      </c>
      <c r="L302" s="6"/>
    </row>
    <row r="303" spans="1:12" ht="16.5" customHeight="1" thickBot="1">
      <c r="A303" s="26"/>
      <c r="B303" s="26" t="s">
        <v>284</v>
      </c>
      <c r="C303" s="27"/>
      <c r="D303" s="33">
        <f>D302+D293</f>
        <v>82.59</v>
      </c>
      <c r="E303" s="33"/>
      <c r="F303" s="33">
        <f>F302+F293</f>
        <v>107.367</v>
      </c>
      <c r="G303" s="49">
        <f>G293+G302</f>
        <v>53.9</v>
      </c>
      <c r="H303" s="49">
        <f>H293+H302</f>
        <v>49.83</v>
      </c>
      <c r="I303" s="49">
        <f>I293+I302</f>
        <v>181.97</v>
      </c>
      <c r="J303" s="49">
        <f>J293+J302</f>
        <v>1433.3899999999999</v>
      </c>
      <c r="L303" s="6"/>
    </row>
    <row r="304" spans="2:12" ht="16.5" customHeight="1">
      <c r="B304" s="20"/>
      <c r="D304" s="17"/>
      <c r="G304" s="17"/>
      <c r="H304" s="17"/>
      <c r="I304" s="17"/>
      <c r="J304" s="17"/>
      <c r="L304" s="6"/>
    </row>
    <row r="305" spans="2:12" ht="16.5" customHeight="1">
      <c r="B305" s="20"/>
      <c r="D305" s="17"/>
      <c r="G305" s="17"/>
      <c r="H305" s="17"/>
      <c r="I305" s="17"/>
      <c r="J305" s="17"/>
      <c r="L305" s="6"/>
    </row>
    <row r="306" spans="2:12" ht="16.5" customHeight="1">
      <c r="B306" s="74"/>
      <c r="C306" s="41"/>
      <c r="D306" s="40"/>
      <c r="E306" s="42"/>
      <c r="F306" s="40"/>
      <c r="G306" s="34"/>
      <c r="H306" s="35"/>
      <c r="I306" s="35"/>
      <c r="J306" s="40"/>
      <c r="L306" s="6"/>
    </row>
    <row r="307" spans="2:12" ht="16.5" customHeight="1">
      <c r="B307" s="74"/>
      <c r="C307" s="41"/>
      <c r="D307" s="40"/>
      <c r="E307" s="42"/>
      <c r="F307" s="40"/>
      <c r="G307" s="38"/>
      <c r="H307" s="75"/>
      <c r="I307" s="75"/>
      <c r="J307" s="40"/>
      <c r="L307" s="6"/>
    </row>
    <row r="308" spans="2:12" ht="16.5" customHeight="1">
      <c r="B308" s="74"/>
      <c r="C308" s="41"/>
      <c r="D308" s="40"/>
      <c r="E308" s="42"/>
      <c r="F308" s="40"/>
      <c r="G308" s="38"/>
      <c r="H308" s="38"/>
      <c r="I308" s="38"/>
      <c r="J308" s="40"/>
      <c r="L308" s="6"/>
    </row>
    <row r="309" spans="2:12" ht="16.5" customHeight="1">
      <c r="B309" s="74"/>
      <c r="C309" s="41"/>
      <c r="D309" s="40"/>
      <c r="E309" s="42"/>
      <c r="F309" s="40"/>
      <c r="G309" s="38"/>
      <c r="H309" s="38"/>
      <c r="I309" s="38"/>
      <c r="J309" s="40"/>
      <c r="L309" s="6"/>
    </row>
    <row r="310" spans="2:12" ht="16.5" customHeight="1">
      <c r="B310" s="74"/>
      <c r="C310" s="41"/>
      <c r="D310" s="40"/>
      <c r="E310" s="42"/>
      <c r="F310" s="40"/>
      <c r="G310" s="38"/>
      <c r="H310" s="38"/>
      <c r="I310" s="38"/>
      <c r="J310" s="40"/>
      <c r="L310" s="6"/>
    </row>
    <row r="311" spans="2:12" ht="16.5" customHeight="1">
      <c r="B311" s="74"/>
      <c r="C311" s="41"/>
      <c r="D311" s="40"/>
      <c r="E311" s="42"/>
      <c r="F311" s="40"/>
      <c r="G311" s="38"/>
      <c r="H311" s="38"/>
      <c r="I311" s="38"/>
      <c r="J311" s="40"/>
      <c r="L311" s="6"/>
    </row>
    <row r="312" spans="2:12" ht="16.5" customHeight="1">
      <c r="B312" s="74"/>
      <c r="C312" s="41"/>
      <c r="D312" s="40"/>
      <c r="E312" s="42"/>
      <c r="F312" s="40"/>
      <c r="G312" s="38"/>
      <c r="H312" s="38"/>
      <c r="I312" s="38"/>
      <c r="J312" s="40"/>
      <c r="L312" s="6"/>
    </row>
    <row r="313" spans="2:12" ht="16.5" customHeight="1">
      <c r="B313" s="74"/>
      <c r="C313" s="41"/>
      <c r="D313" s="40"/>
      <c r="E313" s="42"/>
      <c r="F313" s="40"/>
      <c r="G313" s="38"/>
      <c r="H313" s="38"/>
      <c r="I313" s="38"/>
      <c r="J313" s="40"/>
      <c r="L313" s="6"/>
    </row>
    <row r="314" spans="2:12" ht="16.5" customHeight="1">
      <c r="B314" s="74"/>
      <c r="C314" s="41"/>
      <c r="D314" s="40"/>
      <c r="E314" s="42"/>
      <c r="F314" s="40"/>
      <c r="G314" s="38"/>
      <c r="H314" s="38"/>
      <c r="I314" s="38"/>
      <c r="J314" s="40"/>
      <c r="L314" s="6"/>
    </row>
    <row r="315" spans="2:12" ht="16.5" customHeight="1">
      <c r="B315" s="74"/>
      <c r="C315" s="41"/>
      <c r="D315" s="40"/>
      <c r="E315" s="42"/>
      <c r="F315" s="40"/>
      <c r="G315" s="38"/>
      <c r="H315" s="38"/>
      <c r="I315" s="38"/>
      <c r="J315" s="40"/>
      <c r="L315" s="6"/>
    </row>
    <row r="316" spans="2:12" ht="16.5" customHeight="1">
      <c r="B316" s="74"/>
      <c r="C316" s="41"/>
      <c r="D316" s="40"/>
      <c r="E316" s="42"/>
      <c r="F316" s="40"/>
      <c r="G316" s="38"/>
      <c r="H316" s="38"/>
      <c r="I316" s="38"/>
      <c r="J316" s="40"/>
      <c r="L316" s="6"/>
    </row>
    <row r="317" spans="2:12" ht="16.5" customHeight="1">
      <c r="B317" s="74"/>
      <c r="C317" s="41"/>
      <c r="D317" s="40"/>
      <c r="E317" s="42"/>
      <c r="F317" s="40"/>
      <c r="G317" s="38"/>
      <c r="H317" s="38"/>
      <c r="I317" s="38"/>
      <c r="J317" s="40"/>
      <c r="L317" s="6"/>
    </row>
    <row r="318" spans="2:12" ht="16.5" customHeight="1">
      <c r="B318" s="74"/>
      <c r="C318" s="41"/>
      <c r="D318" s="40"/>
      <c r="E318" s="42"/>
      <c r="F318" s="40"/>
      <c r="G318" s="38"/>
      <c r="H318" s="38"/>
      <c r="I318" s="38"/>
      <c r="J318" s="40"/>
      <c r="L318" s="6"/>
    </row>
    <row r="319" spans="2:12" ht="16.5" customHeight="1">
      <c r="B319" s="74"/>
      <c r="C319" s="41"/>
      <c r="D319" s="40"/>
      <c r="E319" s="42"/>
      <c r="F319" s="40"/>
      <c r="G319" s="38"/>
      <c r="H319" s="38"/>
      <c r="I319" s="38"/>
      <c r="J319" s="40"/>
      <c r="L319" s="6"/>
    </row>
    <row r="320" spans="2:12" ht="16.5" customHeight="1">
      <c r="B320" s="74"/>
      <c r="C320" s="41"/>
      <c r="D320" s="40"/>
      <c r="E320" s="42"/>
      <c r="F320" s="40"/>
      <c r="G320" s="38"/>
      <c r="H320" s="38"/>
      <c r="I320" s="38"/>
      <c r="J320" s="40"/>
      <c r="L320" s="6"/>
    </row>
    <row r="321" spans="2:12" ht="16.5" customHeight="1">
      <c r="B321" s="16" t="s">
        <v>63</v>
      </c>
      <c r="C321" s="41"/>
      <c r="D321" s="40"/>
      <c r="E321" s="42"/>
      <c r="F321" s="40"/>
      <c r="G321" s="38"/>
      <c r="H321" s="38"/>
      <c r="I321" s="38"/>
      <c r="J321" s="40"/>
      <c r="L321" s="6"/>
    </row>
    <row r="322" spans="2:12" ht="16.5" customHeight="1">
      <c r="B322" s="16" t="s">
        <v>135</v>
      </c>
      <c r="C322" s="41"/>
      <c r="D322" s="40"/>
      <c r="E322" s="42"/>
      <c r="F322" s="40"/>
      <c r="G322" s="38"/>
      <c r="H322" s="38"/>
      <c r="I322" s="38"/>
      <c r="J322" s="40"/>
      <c r="L322" s="6"/>
    </row>
    <row r="323" spans="2:12" ht="16.5" customHeight="1">
      <c r="B323" s="16" t="s">
        <v>314</v>
      </c>
      <c r="C323" s="41"/>
      <c r="D323" s="40"/>
      <c r="E323" s="42"/>
      <c r="F323" s="40"/>
      <c r="G323" s="38"/>
      <c r="H323" s="38"/>
      <c r="I323" s="38"/>
      <c r="J323" s="40"/>
      <c r="L323" s="6"/>
    </row>
    <row r="324" spans="2:12" ht="16.5" customHeight="1">
      <c r="B324" s="19" t="s">
        <v>348</v>
      </c>
      <c r="C324" s="41"/>
      <c r="D324" s="40"/>
      <c r="E324" s="42"/>
      <c r="F324" s="40"/>
      <c r="G324" s="38"/>
      <c r="H324" s="38"/>
      <c r="I324" s="38"/>
      <c r="J324" s="40"/>
      <c r="L324" s="6"/>
    </row>
    <row r="325" spans="2:12" ht="16.5" customHeight="1">
      <c r="B325" s="20"/>
      <c r="C325" s="41"/>
      <c r="D325" s="40"/>
      <c r="E325" s="42"/>
      <c r="F325" s="40"/>
      <c r="G325" s="38"/>
      <c r="H325" s="38"/>
      <c r="I325" s="38"/>
      <c r="J325" s="40"/>
      <c r="L325" s="6"/>
    </row>
    <row r="326" spans="2:12" ht="16.5" customHeight="1">
      <c r="B326" s="20"/>
      <c r="C326" s="41"/>
      <c r="D326" s="40"/>
      <c r="E326" s="42"/>
      <c r="F326" s="40"/>
      <c r="G326" s="38"/>
      <c r="H326" s="38"/>
      <c r="I326" s="38"/>
      <c r="J326" s="40"/>
      <c r="L326" s="6"/>
    </row>
    <row r="327" spans="2:12" ht="16.5" customHeight="1" thickBot="1">
      <c r="B327" s="20"/>
      <c r="C327" s="41"/>
      <c r="D327" s="40"/>
      <c r="E327" s="42"/>
      <c r="F327" s="40"/>
      <c r="G327" s="38"/>
      <c r="H327" s="38"/>
      <c r="I327" s="38"/>
      <c r="J327" s="40"/>
      <c r="L327" s="6"/>
    </row>
    <row r="328" spans="1:12" ht="16.5" customHeight="1" thickBot="1">
      <c r="A328" s="484"/>
      <c r="B328" s="484" t="s">
        <v>11</v>
      </c>
      <c r="C328" s="21" t="s">
        <v>12</v>
      </c>
      <c r="D328" s="489" t="s">
        <v>13</v>
      </c>
      <c r="E328" s="491" t="s">
        <v>14</v>
      </c>
      <c r="F328" s="489" t="s">
        <v>200</v>
      </c>
      <c r="G328" s="486" t="s">
        <v>15</v>
      </c>
      <c r="H328" s="487"/>
      <c r="I328" s="488"/>
      <c r="J328" s="22" t="s">
        <v>16</v>
      </c>
      <c r="L328" s="6"/>
    </row>
    <row r="329" spans="1:12" ht="27" customHeight="1" thickBot="1">
      <c r="A329" s="485"/>
      <c r="B329" s="485"/>
      <c r="C329" s="23" t="s">
        <v>17</v>
      </c>
      <c r="D329" s="490"/>
      <c r="E329" s="492"/>
      <c r="F329" s="490"/>
      <c r="G329" s="24" t="s">
        <v>18</v>
      </c>
      <c r="H329" s="24" t="s">
        <v>19</v>
      </c>
      <c r="I329" s="24" t="s">
        <v>20</v>
      </c>
      <c r="J329" s="24" t="s">
        <v>21</v>
      </c>
      <c r="L329" s="6"/>
    </row>
    <row r="330" spans="1:12" ht="16.5" customHeight="1" thickBot="1">
      <c r="A330" s="147"/>
      <c r="B330" s="148" t="s">
        <v>22</v>
      </c>
      <c r="C330" s="149"/>
      <c r="D330" s="150"/>
      <c r="E330" s="151"/>
      <c r="F330" s="150"/>
      <c r="G330" s="150"/>
      <c r="H330" s="150"/>
      <c r="I330" s="150"/>
      <c r="J330" s="152"/>
      <c r="L330" s="6"/>
    </row>
    <row r="331" spans="1:10" ht="16.5" customHeight="1" thickBot="1">
      <c r="A331" s="153" t="s">
        <v>136</v>
      </c>
      <c r="B331" s="153" t="s">
        <v>137</v>
      </c>
      <c r="C331" s="154">
        <v>150</v>
      </c>
      <c r="D331" s="155">
        <v>22.56</v>
      </c>
      <c r="E331" s="156">
        <v>30</v>
      </c>
      <c r="F331" s="155">
        <f>D331*30%+D331</f>
        <v>29.328</v>
      </c>
      <c r="G331" s="155">
        <v>12.6</v>
      </c>
      <c r="H331" s="155">
        <v>16.35</v>
      </c>
      <c r="I331" s="155">
        <v>31.05</v>
      </c>
      <c r="J331" s="155">
        <v>256</v>
      </c>
    </row>
    <row r="332" spans="1:10" ht="16.5" customHeight="1" thickBot="1">
      <c r="A332" s="109" t="s">
        <v>343</v>
      </c>
      <c r="B332" s="116" t="s">
        <v>138</v>
      </c>
      <c r="C332" s="119">
        <v>200</v>
      </c>
      <c r="D332" s="111">
        <v>5.76</v>
      </c>
      <c r="E332" s="119">
        <v>30</v>
      </c>
      <c r="F332" s="155">
        <f>D332*30%+D332</f>
        <v>7.4879999999999995</v>
      </c>
      <c r="G332" s="118">
        <v>2.5</v>
      </c>
      <c r="H332" s="118">
        <v>3.6</v>
      </c>
      <c r="I332" s="118">
        <v>28.7</v>
      </c>
      <c r="J332" s="118">
        <v>152</v>
      </c>
    </row>
    <row r="333" spans="1:11" ht="16.5" customHeight="1" thickBot="1">
      <c r="A333" s="116"/>
      <c r="B333" s="109" t="s">
        <v>351</v>
      </c>
      <c r="C333" s="110">
        <v>150</v>
      </c>
      <c r="D333" s="111">
        <v>9</v>
      </c>
      <c r="E333" s="110">
        <v>30</v>
      </c>
      <c r="F333" s="155">
        <f>D333*30%+D333</f>
        <v>11.7</v>
      </c>
      <c r="G333" s="179">
        <v>1.2</v>
      </c>
      <c r="H333" s="179">
        <v>0.56</v>
      </c>
      <c r="I333" s="179">
        <v>11.72</v>
      </c>
      <c r="J333" s="179">
        <v>56.7</v>
      </c>
      <c r="K333" s="219"/>
    </row>
    <row r="334" spans="1:11" ht="16.5" customHeight="1" thickBot="1">
      <c r="A334" s="164"/>
      <c r="B334" s="116" t="s">
        <v>53</v>
      </c>
      <c r="C334" s="119">
        <v>30</v>
      </c>
      <c r="D334" s="118">
        <v>0.93</v>
      </c>
      <c r="E334" s="119">
        <v>30</v>
      </c>
      <c r="F334" s="155">
        <f>D334*30%+D334</f>
        <v>1.209</v>
      </c>
      <c r="G334" s="118">
        <v>2.2278000000000002</v>
      </c>
      <c r="H334" s="118">
        <v>0.2112</v>
      </c>
      <c r="I334" s="118">
        <v>13.3224</v>
      </c>
      <c r="J334" s="118">
        <v>64.1016</v>
      </c>
      <c r="K334" s="219"/>
    </row>
    <row r="335" spans="1:11" ht="16.5" customHeight="1" thickBot="1">
      <c r="A335" s="123"/>
      <c r="B335" s="123" t="s">
        <v>226</v>
      </c>
      <c r="C335" s="123"/>
      <c r="D335" s="157">
        <f>SUM(D331:D334)</f>
        <v>38.25</v>
      </c>
      <c r="E335" s="157"/>
      <c r="F335" s="216">
        <f>SUM(F331:F334)</f>
        <v>49.72500000000001</v>
      </c>
      <c r="G335" s="157">
        <f>SUM(G331:G333)</f>
        <v>16.3</v>
      </c>
      <c r="H335" s="157">
        <f>SUM(H331:H333)</f>
        <v>20.51</v>
      </c>
      <c r="I335" s="157">
        <f>SUM(I331:I333)</f>
        <v>71.47</v>
      </c>
      <c r="J335" s="157">
        <f>SUM(J331:J333)</f>
        <v>464.7</v>
      </c>
      <c r="K335" s="76">
        <f>J335*M337/L338</f>
        <v>19.77446808510638</v>
      </c>
    </row>
    <row r="336" spans="1:10" ht="16.5" customHeight="1" thickBot="1">
      <c r="A336" s="147"/>
      <c r="B336" s="148" t="s">
        <v>33</v>
      </c>
      <c r="C336" s="149"/>
      <c r="D336" s="150"/>
      <c r="E336" s="151"/>
      <c r="F336" s="215"/>
      <c r="G336" s="150"/>
      <c r="H336" s="150"/>
      <c r="I336" s="150"/>
      <c r="J336" s="152"/>
    </row>
    <row r="337" spans="1:13" ht="16.5" thickBot="1">
      <c r="A337" s="180" t="s">
        <v>85</v>
      </c>
      <c r="B337" s="180" t="s">
        <v>213</v>
      </c>
      <c r="C337" s="167">
        <v>100</v>
      </c>
      <c r="D337" s="168">
        <v>5.51</v>
      </c>
      <c r="E337" s="171">
        <v>30</v>
      </c>
      <c r="F337" s="155">
        <f aca="true" t="shared" si="8" ref="F337:F342">D337*30%+D337</f>
        <v>7.162999999999999</v>
      </c>
      <c r="G337" s="168">
        <v>1.13</v>
      </c>
      <c r="H337" s="168">
        <v>9.15</v>
      </c>
      <c r="I337" s="168">
        <v>7.59</v>
      </c>
      <c r="J337" s="168">
        <v>117.25</v>
      </c>
      <c r="K337" s="77"/>
      <c r="M337" s="6">
        <v>100</v>
      </c>
    </row>
    <row r="338" spans="1:12" ht="16.5" customHeight="1" thickBot="1">
      <c r="A338" s="109" t="s">
        <v>139</v>
      </c>
      <c r="B338" s="109" t="s">
        <v>214</v>
      </c>
      <c r="C338" s="115" t="s">
        <v>36</v>
      </c>
      <c r="D338" s="111">
        <v>7.94</v>
      </c>
      <c r="E338" s="110">
        <v>30</v>
      </c>
      <c r="F338" s="155">
        <f t="shared" si="8"/>
        <v>10.322000000000001</v>
      </c>
      <c r="G338" s="111">
        <v>8.92</v>
      </c>
      <c r="H338" s="111">
        <v>4.56</v>
      </c>
      <c r="I338" s="111">
        <v>21.28</v>
      </c>
      <c r="J338" s="111">
        <v>181</v>
      </c>
      <c r="L338" s="25">
        <v>2350</v>
      </c>
    </row>
    <row r="339" spans="1:10" ht="16.5" customHeight="1" thickBot="1">
      <c r="A339" s="109" t="s">
        <v>327</v>
      </c>
      <c r="B339" s="109" t="s">
        <v>328</v>
      </c>
      <c r="C339" s="105" t="s">
        <v>59</v>
      </c>
      <c r="D339" s="106">
        <v>13.4</v>
      </c>
      <c r="E339" s="107">
        <v>30</v>
      </c>
      <c r="F339" s="155">
        <f t="shared" si="8"/>
        <v>17.42</v>
      </c>
      <c r="G339" s="115">
        <v>9.98</v>
      </c>
      <c r="H339" s="115">
        <v>22.29</v>
      </c>
      <c r="I339" s="115">
        <v>11.47</v>
      </c>
      <c r="J339" s="181">
        <v>281</v>
      </c>
    </row>
    <row r="340" spans="1:10" ht="16.5" customHeight="1" thickBot="1">
      <c r="A340" s="211"/>
      <c r="B340" s="109" t="s">
        <v>292</v>
      </c>
      <c r="C340" s="110">
        <v>150</v>
      </c>
      <c r="D340" s="111">
        <v>6.11</v>
      </c>
      <c r="E340" s="110">
        <v>30</v>
      </c>
      <c r="F340" s="155">
        <f t="shared" si="8"/>
        <v>7.9430000000000005</v>
      </c>
      <c r="G340" s="111">
        <v>4.6</v>
      </c>
      <c r="H340" s="111">
        <v>6.13</v>
      </c>
      <c r="I340" s="111">
        <v>28.53</v>
      </c>
      <c r="J340" s="111">
        <v>197</v>
      </c>
    </row>
    <row r="341" spans="1:10" ht="16.5" customHeight="1" thickBot="1">
      <c r="A341" s="109"/>
      <c r="B341" s="109" t="s">
        <v>62</v>
      </c>
      <c r="C341" s="158" t="s">
        <v>40</v>
      </c>
      <c r="D341" s="118">
        <v>1.54</v>
      </c>
      <c r="E341" s="110">
        <v>30</v>
      </c>
      <c r="F341" s="155">
        <f t="shared" si="8"/>
        <v>2.002</v>
      </c>
      <c r="G341" s="118">
        <v>2.67</v>
      </c>
      <c r="H341" s="118">
        <v>0.6</v>
      </c>
      <c r="I341" s="118">
        <v>16.8</v>
      </c>
      <c r="J341" s="118">
        <v>85.6</v>
      </c>
    </row>
    <row r="342" spans="1:10" ht="16.5" customHeight="1">
      <c r="A342" s="109" t="s">
        <v>149</v>
      </c>
      <c r="B342" s="109" t="s">
        <v>150</v>
      </c>
      <c r="C342" s="115">
        <v>200</v>
      </c>
      <c r="D342" s="111">
        <v>5.27</v>
      </c>
      <c r="E342" s="110">
        <v>30</v>
      </c>
      <c r="F342" s="155">
        <f t="shared" si="8"/>
        <v>6.850999999999999</v>
      </c>
      <c r="G342" s="111">
        <v>0.8</v>
      </c>
      <c r="H342" s="111">
        <v>0</v>
      </c>
      <c r="I342" s="111">
        <v>45.9</v>
      </c>
      <c r="J342" s="111">
        <v>182</v>
      </c>
    </row>
    <row r="343" spans="1:24" s="25" customFormat="1" ht="16.5" customHeight="1" thickBot="1">
      <c r="A343" s="176"/>
      <c r="B343" s="123" t="s">
        <v>226</v>
      </c>
      <c r="C343" s="177"/>
      <c r="D343" s="125">
        <f>SUM(D337:D342)</f>
        <v>39.769999999999996</v>
      </c>
      <c r="E343" s="125"/>
      <c r="F343" s="125">
        <f>SUM(F337:F342)</f>
        <v>51.701</v>
      </c>
      <c r="G343" s="125">
        <f>SUM(G337:G342)</f>
        <v>28.100000000000005</v>
      </c>
      <c r="H343" s="125">
        <f>SUM(H337:H342)</f>
        <v>42.730000000000004</v>
      </c>
      <c r="I343" s="125">
        <f>SUM(I337:I342)</f>
        <v>131.57</v>
      </c>
      <c r="J343" s="125">
        <f>SUM(J337:J342)</f>
        <v>1043.85</v>
      </c>
      <c r="K343" s="78">
        <f>J343*M337/L338</f>
        <v>44.41914893617021</v>
      </c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</row>
    <row r="344" spans="1:24" s="25" customFormat="1" ht="16.5" customHeight="1" thickBot="1">
      <c r="A344" s="26"/>
      <c r="B344" s="26" t="s">
        <v>285</v>
      </c>
      <c r="C344" s="27"/>
      <c r="D344" s="33">
        <f>D343+D335</f>
        <v>78.02</v>
      </c>
      <c r="E344" s="33"/>
      <c r="F344" s="33">
        <f>F343+F335</f>
        <v>101.42600000000002</v>
      </c>
      <c r="G344" s="33">
        <f>G335+G343</f>
        <v>44.400000000000006</v>
      </c>
      <c r="H344" s="33">
        <f>H335+H343</f>
        <v>63.24000000000001</v>
      </c>
      <c r="I344" s="33">
        <f>I335+I343</f>
        <v>203.04</v>
      </c>
      <c r="J344" s="33">
        <f>J335+J343</f>
        <v>1508.55</v>
      </c>
      <c r="K344" s="78">
        <f>J344*M337/L338</f>
        <v>64.1936170212766</v>
      </c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</row>
    <row r="345" spans="2:24" s="25" customFormat="1" ht="16.5" customHeight="1">
      <c r="B345" s="74"/>
      <c r="C345" s="41"/>
      <c r="D345" s="40"/>
      <c r="E345" s="42"/>
      <c r="F345" s="40"/>
      <c r="G345" s="34"/>
      <c r="H345" s="35"/>
      <c r="I345" s="35"/>
      <c r="J345" s="40"/>
      <c r="K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</row>
    <row r="346" spans="2:24" s="25" customFormat="1" ht="16.5" customHeight="1">
      <c r="B346" s="74"/>
      <c r="C346" s="41"/>
      <c r="D346" s="40"/>
      <c r="E346" s="42"/>
      <c r="F346" s="40"/>
      <c r="G346" s="38"/>
      <c r="H346" s="58"/>
      <c r="I346" s="58"/>
      <c r="J346" s="40"/>
      <c r="K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</row>
    <row r="350" spans="2:24" s="25" customFormat="1" ht="16.5" customHeight="1">
      <c r="B350" s="74"/>
      <c r="C350" s="41"/>
      <c r="D350" s="40"/>
      <c r="E350" s="42"/>
      <c r="F350" s="40"/>
      <c r="G350" s="38"/>
      <c r="H350" s="38"/>
      <c r="I350" s="38"/>
      <c r="J350" s="40"/>
      <c r="K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</row>
    <row r="351" spans="2:24" s="25" customFormat="1" ht="16.5" customHeight="1">
      <c r="B351" s="74"/>
      <c r="C351" s="41"/>
      <c r="D351" s="40"/>
      <c r="E351" s="42"/>
      <c r="F351" s="40"/>
      <c r="G351" s="38"/>
      <c r="H351" s="38"/>
      <c r="I351" s="38"/>
      <c r="J351" s="40"/>
      <c r="K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</row>
    <row r="352" spans="2:24" s="25" customFormat="1" ht="16.5" customHeight="1">
      <c r="B352" s="74"/>
      <c r="C352" s="41"/>
      <c r="D352" s="40"/>
      <c r="E352" s="42"/>
      <c r="F352" s="40"/>
      <c r="G352" s="38"/>
      <c r="H352" s="38"/>
      <c r="I352" s="38"/>
      <c r="J352" s="40"/>
      <c r="K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</row>
    <row r="353" spans="2:24" s="25" customFormat="1" ht="16.5" customHeight="1">
      <c r="B353" s="74"/>
      <c r="C353" s="41"/>
      <c r="D353" s="40"/>
      <c r="E353" s="42"/>
      <c r="F353" s="40"/>
      <c r="G353" s="38"/>
      <c r="H353" s="38"/>
      <c r="I353" s="38"/>
      <c r="J353" s="40"/>
      <c r="K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</row>
    <row r="354" spans="2:24" s="25" customFormat="1" ht="16.5" customHeight="1">
      <c r="B354" s="74"/>
      <c r="C354" s="41"/>
      <c r="D354" s="40"/>
      <c r="E354" s="42"/>
      <c r="F354" s="40"/>
      <c r="G354" s="38"/>
      <c r="H354" s="38"/>
      <c r="I354" s="38"/>
      <c r="J354" s="40"/>
      <c r="K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</row>
    <row r="355" spans="2:24" s="25" customFormat="1" ht="16.5" customHeight="1">
      <c r="B355" s="74"/>
      <c r="C355" s="41"/>
      <c r="D355" s="40"/>
      <c r="E355" s="42"/>
      <c r="F355" s="40"/>
      <c r="G355" s="38"/>
      <c r="H355" s="38"/>
      <c r="I355" s="38"/>
      <c r="J355" s="40"/>
      <c r="K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</row>
    <row r="356" spans="2:24" s="25" customFormat="1" ht="16.5" customHeight="1">
      <c r="B356" s="74"/>
      <c r="C356" s="41"/>
      <c r="D356" s="40"/>
      <c r="E356" s="42"/>
      <c r="F356" s="40"/>
      <c r="G356" s="38"/>
      <c r="H356" s="38"/>
      <c r="I356" s="38"/>
      <c r="J356" s="40"/>
      <c r="K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</row>
    <row r="357" spans="2:24" s="25" customFormat="1" ht="16.5" customHeight="1">
      <c r="B357" s="74"/>
      <c r="C357" s="41"/>
      <c r="D357" s="40"/>
      <c r="E357" s="42"/>
      <c r="F357" s="40"/>
      <c r="G357" s="38"/>
      <c r="H357" s="38"/>
      <c r="I357" s="38"/>
      <c r="J357" s="40"/>
      <c r="K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</row>
    <row r="358" spans="2:24" s="25" customFormat="1" ht="16.5" customHeight="1">
      <c r="B358" s="74"/>
      <c r="C358" s="41"/>
      <c r="D358" s="40"/>
      <c r="E358" s="42"/>
      <c r="F358" s="40"/>
      <c r="G358" s="38"/>
      <c r="H358" s="38"/>
      <c r="I358" s="38"/>
      <c r="J358" s="40"/>
      <c r="K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</row>
    <row r="359" spans="2:24" s="25" customFormat="1" ht="16.5" customHeight="1">
      <c r="B359" s="74"/>
      <c r="C359" s="41"/>
      <c r="D359" s="40"/>
      <c r="E359" s="42"/>
      <c r="F359" s="40"/>
      <c r="G359" s="38"/>
      <c r="H359" s="38"/>
      <c r="I359" s="38"/>
      <c r="J359" s="40"/>
      <c r="K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</row>
    <row r="360" spans="2:24" s="25" customFormat="1" ht="16.5" customHeight="1">
      <c r="B360" s="74"/>
      <c r="C360" s="41"/>
      <c r="D360" s="40"/>
      <c r="E360" s="42"/>
      <c r="F360" s="40"/>
      <c r="G360" s="38"/>
      <c r="H360" s="38"/>
      <c r="I360" s="38"/>
      <c r="J360" s="40"/>
      <c r="K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</row>
    <row r="361" spans="2:24" s="25" customFormat="1" ht="16.5" customHeight="1">
      <c r="B361" s="74"/>
      <c r="C361" s="41"/>
      <c r="D361" s="40"/>
      <c r="E361" s="42"/>
      <c r="F361" s="40"/>
      <c r="G361" s="38"/>
      <c r="H361" s="38"/>
      <c r="I361" s="38"/>
      <c r="J361" s="40"/>
      <c r="K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</row>
    <row r="362" spans="2:10" ht="16.5" customHeight="1">
      <c r="B362" s="16" t="s">
        <v>142</v>
      </c>
      <c r="C362" s="41"/>
      <c r="D362" s="40"/>
      <c r="E362" s="42"/>
      <c r="F362" s="40"/>
      <c r="G362" s="38"/>
      <c r="H362" s="38"/>
      <c r="I362" s="38"/>
      <c r="J362" s="40"/>
    </row>
    <row r="363" spans="2:10" ht="16.5" customHeight="1">
      <c r="B363" s="16" t="s">
        <v>135</v>
      </c>
      <c r="C363" s="41"/>
      <c r="D363" s="40"/>
      <c r="E363" s="42"/>
      <c r="F363" s="40"/>
      <c r="G363" s="38"/>
      <c r="H363" s="38"/>
      <c r="I363" s="38"/>
      <c r="J363" s="40"/>
    </row>
    <row r="364" spans="2:10" ht="16.5" customHeight="1">
      <c r="B364" s="16" t="s">
        <v>314</v>
      </c>
      <c r="C364" s="41"/>
      <c r="D364" s="40"/>
      <c r="E364" s="42"/>
      <c r="F364" s="40"/>
      <c r="G364" s="38"/>
      <c r="H364" s="38"/>
      <c r="I364" s="38"/>
      <c r="J364" s="40"/>
    </row>
    <row r="365" spans="2:10" ht="16.5" customHeight="1">
      <c r="B365" s="19" t="s">
        <v>348</v>
      </c>
      <c r="D365" s="17"/>
      <c r="G365" s="17"/>
      <c r="H365" s="17"/>
      <c r="I365" s="17"/>
      <c r="J365" s="17"/>
    </row>
    <row r="366" spans="2:10" ht="16.5" customHeight="1">
      <c r="B366" s="19"/>
      <c r="D366" s="17"/>
      <c r="G366" s="17"/>
      <c r="H366" s="17"/>
      <c r="I366" s="17"/>
      <c r="J366" s="17"/>
    </row>
    <row r="367" spans="2:10" ht="16.5" customHeight="1">
      <c r="B367" s="19"/>
      <c r="D367" s="17"/>
      <c r="G367" s="17"/>
      <c r="H367" s="17"/>
      <c r="I367" s="17"/>
      <c r="J367" s="17"/>
    </row>
    <row r="368" spans="2:10" ht="16.5" customHeight="1" thickBot="1">
      <c r="B368" s="19"/>
      <c r="D368" s="17"/>
      <c r="G368" s="17"/>
      <c r="H368" s="17"/>
      <c r="I368" s="17"/>
      <c r="J368" s="17"/>
    </row>
    <row r="369" spans="1:10" ht="16.5" customHeight="1" thickBot="1">
      <c r="A369" s="484"/>
      <c r="B369" s="484" t="s">
        <v>11</v>
      </c>
      <c r="C369" s="21" t="s">
        <v>12</v>
      </c>
      <c r="D369" s="489" t="s">
        <v>13</v>
      </c>
      <c r="E369" s="491" t="s">
        <v>14</v>
      </c>
      <c r="F369" s="489" t="s">
        <v>200</v>
      </c>
      <c r="G369" s="486" t="s">
        <v>15</v>
      </c>
      <c r="H369" s="487"/>
      <c r="I369" s="488"/>
      <c r="J369" s="22" t="s">
        <v>16</v>
      </c>
    </row>
    <row r="370" spans="1:10" ht="23.25" customHeight="1" thickBot="1">
      <c r="A370" s="485"/>
      <c r="B370" s="485"/>
      <c r="C370" s="23" t="s">
        <v>17</v>
      </c>
      <c r="D370" s="490"/>
      <c r="E370" s="492"/>
      <c r="F370" s="490"/>
      <c r="G370" s="24" t="s">
        <v>18</v>
      </c>
      <c r="H370" s="24" t="s">
        <v>19</v>
      </c>
      <c r="I370" s="24" t="s">
        <v>20</v>
      </c>
      <c r="J370" s="24" t="s">
        <v>21</v>
      </c>
    </row>
    <row r="371" spans="1:10" ht="16.5" customHeight="1" thickBot="1">
      <c r="A371" s="147"/>
      <c r="B371" s="148" t="s">
        <v>108</v>
      </c>
      <c r="C371" s="149"/>
      <c r="D371" s="150"/>
      <c r="E371" s="151"/>
      <c r="F371" s="150"/>
      <c r="G371" s="150"/>
      <c r="H371" s="150"/>
      <c r="I371" s="150"/>
      <c r="J371" s="152"/>
    </row>
    <row r="372" spans="1:10" ht="16.5" customHeight="1" thickBot="1">
      <c r="A372" s="153" t="s">
        <v>325</v>
      </c>
      <c r="B372" s="153" t="s">
        <v>298</v>
      </c>
      <c r="C372" s="154">
        <v>60</v>
      </c>
      <c r="D372" s="155">
        <v>1.52</v>
      </c>
      <c r="E372" s="156">
        <v>30</v>
      </c>
      <c r="F372" s="155">
        <f aca="true" t="shared" si="9" ref="F372:F377">D372*30%+D372</f>
        <v>1.976</v>
      </c>
      <c r="G372" s="155">
        <v>0.26</v>
      </c>
      <c r="H372" s="155">
        <v>0.04</v>
      </c>
      <c r="I372" s="155">
        <v>1.05</v>
      </c>
      <c r="J372" s="155">
        <v>5.62</v>
      </c>
    </row>
    <row r="373" spans="1:10" ht="16.5" customHeight="1" thickBot="1">
      <c r="A373" s="116" t="s">
        <v>326</v>
      </c>
      <c r="B373" s="182" t="s">
        <v>215</v>
      </c>
      <c r="C373" s="183" t="s">
        <v>219</v>
      </c>
      <c r="D373" s="184">
        <v>12.51</v>
      </c>
      <c r="E373" s="119">
        <v>30</v>
      </c>
      <c r="F373" s="155">
        <f t="shared" si="9"/>
        <v>16.262999999999998</v>
      </c>
      <c r="G373" s="118">
        <v>6.4</v>
      </c>
      <c r="H373" s="118">
        <v>14.27</v>
      </c>
      <c r="I373" s="118">
        <v>12.51</v>
      </c>
      <c r="J373" s="118">
        <v>204.04</v>
      </c>
    </row>
    <row r="374" spans="1:10" ht="16.5" customHeight="1" thickBot="1">
      <c r="A374" s="116" t="s">
        <v>340</v>
      </c>
      <c r="B374" s="182" t="s">
        <v>216</v>
      </c>
      <c r="C374" s="183">
        <v>150</v>
      </c>
      <c r="D374" s="184">
        <v>1.78</v>
      </c>
      <c r="E374" s="119">
        <v>30</v>
      </c>
      <c r="F374" s="155">
        <f t="shared" si="9"/>
        <v>2.314</v>
      </c>
      <c r="G374" s="106">
        <v>5.25</v>
      </c>
      <c r="H374" s="106">
        <v>6.15</v>
      </c>
      <c r="I374" s="106">
        <v>35.25</v>
      </c>
      <c r="J374" s="106">
        <v>221</v>
      </c>
    </row>
    <row r="375" spans="1:10" ht="16.5" customHeight="1" thickBot="1">
      <c r="A375" s="116"/>
      <c r="B375" s="109" t="s">
        <v>30</v>
      </c>
      <c r="C375" s="110">
        <v>30</v>
      </c>
      <c r="D375" s="111">
        <v>2.16</v>
      </c>
      <c r="E375" s="110">
        <v>30</v>
      </c>
      <c r="F375" s="155">
        <f t="shared" si="9"/>
        <v>2.8080000000000003</v>
      </c>
      <c r="G375" s="111">
        <v>3.102</v>
      </c>
      <c r="H375" s="111">
        <v>1.1219999999999999</v>
      </c>
      <c r="I375" s="111">
        <v>9.03175</v>
      </c>
      <c r="J375" s="111">
        <v>58.633</v>
      </c>
    </row>
    <row r="376" spans="1:13" ht="16.5" customHeight="1" thickBot="1">
      <c r="A376" s="116" t="s">
        <v>345</v>
      </c>
      <c r="B376" s="116" t="s">
        <v>32</v>
      </c>
      <c r="C376" s="159">
        <v>200</v>
      </c>
      <c r="D376" s="111">
        <v>7.06</v>
      </c>
      <c r="E376" s="119">
        <v>30</v>
      </c>
      <c r="F376" s="155">
        <f t="shared" si="9"/>
        <v>9.177999999999999</v>
      </c>
      <c r="G376" s="111">
        <v>4.9</v>
      </c>
      <c r="H376" s="111">
        <v>5</v>
      </c>
      <c r="I376" s="111">
        <v>32.5</v>
      </c>
      <c r="J376" s="111">
        <v>190</v>
      </c>
      <c r="K376" s="219"/>
      <c r="L376" s="220"/>
      <c r="M376" s="219"/>
    </row>
    <row r="377" spans="1:11" ht="16.5" customHeight="1" thickBot="1">
      <c r="A377" s="123"/>
      <c r="B377" s="123" t="s">
        <v>226</v>
      </c>
      <c r="C377" s="163"/>
      <c r="D377" s="157">
        <f>SUM(D372:D376)</f>
        <v>25.029999999999998</v>
      </c>
      <c r="E377" s="157"/>
      <c r="F377" s="216">
        <f t="shared" si="9"/>
        <v>32.538999999999994</v>
      </c>
      <c r="G377" s="157">
        <f>SUM(G372:G376)</f>
        <v>19.912</v>
      </c>
      <c r="H377" s="157">
        <f>SUM(H372:H376)</f>
        <v>26.582</v>
      </c>
      <c r="I377" s="157">
        <f>SUM(I372:I376)</f>
        <v>90.34175</v>
      </c>
      <c r="J377" s="157">
        <f>SUM(J372:J376)</f>
        <v>679.2929999999999</v>
      </c>
      <c r="K377" s="78">
        <f>J377*100/2350</f>
        <v>28.906085106382974</v>
      </c>
    </row>
    <row r="378" spans="1:13" ht="16.5" customHeight="1" thickBot="1">
      <c r="A378" s="147"/>
      <c r="B378" s="148" t="s">
        <v>33</v>
      </c>
      <c r="C378" s="149"/>
      <c r="D378" s="150"/>
      <c r="E378" s="151"/>
      <c r="F378" s="215"/>
      <c r="G378" s="150"/>
      <c r="H378" s="150"/>
      <c r="I378" s="150"/>
      <c r="J378" s="152"/>
      <c r="K378" s="78"/>
      <c r="L378" s="25">
        <v>2350</v>
      </c>
      <c r="M378" s="6">
        <v>100</v>
      </c>
    </row>
    <row r="379" spans="1:11" ht="16.5" customHeight="1" thickBot="1">
      <c r="A379" s="153" t="s">
        <v>184</v>
      </c>
      <c r="B379" s="153" t="s">
        <v>76</v>
      </c>
      <c r="C379" s="185">
        <v>25</v>
      </c>
      <c r="D379" s="186">
        <v>3.13</v>
      </c>
      <c r="E379" s="187">
        <v>30</v>
      </c>
      <c r="F379" s="155">
        <f aca="true" t="shared" si="10" ref="F379:F384">D379*30%+D379</f>
        <v>4.069</v>
      </c>
      <c r="G379" s="168">
        <v>1.83</v>
      </c>
      <c r="H379" s="168">
        <v>0.57</v>
      </c>
      <c r="I379" s="168">
        <v>10.33</v>
      </c>
      <c r="J379" s="168">
        <v>53.79</v>
      </c>
      <c r="K379" s="219"/>
    </row>
    <row r="380" spans="1:11" ht="16.5" customHeight="1" thickBot="1">
      <c r="A380" s="109" t="s">
        <v>130</v>
      </c>
      <c r="B380" s="109" t="s">
        <v>131</v>
      </c>
      <c r="C380" s="110" t="s">
        <v>132</v>
      </c>
      <c r="D380" s="111">
        <v>4.27</v>
      </c>
      <c r="E380" s="110">
        <v>30</v>
      </c>
      <c r="F380" s="155">
        <f t="shared" si="10"/>
        <v>5.550999999999999</v>
      </c>
      <c r="G380" s="111">
        <v>2.12</v>
      </c>
      <c r="H380" s="111">
        <v>5.57</v>
      </c>
      <c r="I380" s="111">
        <v>13.5</v>
      </c>
      <c r="J380" s="111">
        <v>113.26</v>
      </c>
      <c r="K380" s="219"/>
    </row>
    <row r="381" spans="1:11" ht="16.5" customHeight="1" thickBot="1">
      <c r="A381" s="104" t="s">
        <v>147</v>
      </c>
      <c r="B381" s="104" t="s">
        <v>148</v>
      </c>
      <c r="C381" s="105">
        <v>200</v>
      </c>
      <c r="D381" s="106">
        <v>16.58</v>
      </c>
      <c r="E381" s="107">
        <v>30</v>
      </c>
      <c r="F381" s="155">
        <f t="shared" si="10"/>
        <v>21.554</v>
      </c>
      <c r="G381" s="106">
        <v>16.8</v>
      </c>
      <c r="H381" s="106">
        <v>19.61</v>
      </c>
      <c r="I381" s="106">
        <v>37.39</v>
      </c>
      <c r="J381" s="106">
        <v>393.26</v>
      </c>
      <c r="K381" s="219"/>
    </row>
    <row r="382" spans="1:11" ht="16.5" customHeight="1" thickBot="1">
      <c r="A382" s="109"/>
      <c r="B382" s="109" t="s">
        <v>120</v>
      </c>
      <c r="C382" s="120" t="s">
        <v>40</v>
      </c>
      <c r="D382" s="111">
        <v>2.58</v>
      </c>
      <c r="E382" s="110">
        <v>30</v>
      </c>
      <c r="F382" s="155">
        <f t="shared" si="10"/>
        <v>3.354</v>
      </c>
      <c r="G382" s="118">
        <v>3.2</v>
      </c>
      <c r="H382" s="118">
        <v>0.32</v>
      </c>
      <c r="I382" s="118">
        <v>27.46</v>
      </c>
      <c r="J382" s="118">
        <v>74.3</v>
      </c>
      <c r="K382" s="219"/>
    </row>
    <row r="383" spans="1:13" ht="16.5" customHeight="1" thickBot="1">
      <c r="A383" s="109"/>
      <c r="B383" s="109" t="s">
        <v>191</v>
      </c>
      <c r="C383" s="110">
        <v>200</v>
      </c>
      <c r="D383" s="111">
        <v>7</v>
      </c>
      <c r="E383" s="110">
        <v>30</v>
      </c>
      <c r="F383" s="155">
        <f t="shared" si="10"/>
        <v>9.1</v>
      </c>
      <c r="G383" s="179">
        <v>0.56</v>
      </c>
      <c r="H383" s="179">
        <v>0</v>
      </c>
      <c r="I383" s="179">
        <v>27.89</v>
      </c>
      <c r="J383" s="179">
        <v>103</v>
      </c>
      <c r="K383" s="219"/>
      <c r="L383" s="220"/>
      <c r="M383" s="219"/>
    </row>
    <row r="384" spans="1:13" ht="16.5" customHeight="1">
      <c r="A384" s="109"/>
      <c r="B384" s="109" t="s">
        <v>105</v>
      </c>
      <c r="C384" s="115">
        <v>200</v>
      </c>
      <c r="D384" s="111">
        <v>11</v>
      </c>
      <c r="E384" s="110">
        <v>30</v>
      </c>
      <c r="F384" s="155">
        <f t="shared" si="10"/>
        <v>14.3</v>
      </c>
      <c r="G384" s="111">
        <v>0.75</v>
      </c>
      <c r="H384" s="111">
        <v>0.75</v>
      </c>
      <c r="I384" s="111">
        <v>19.25</v>
      </c>
      <c r="J384" s="111">
        <v>96</v>
      </c>
      <c r="K384" s="219"/>
      <c r="L384" s="220"/>
      <c r="M384" s="219"/>
    </row>
    <row r="385" spans="1:11" ht="16.5" customHeight="1" thickBot="1">
      <c r="A385" s="176"/>
      <c r="B385" s="123" t="s">
        <v>226</v>
      </c>
      <c r="C385" s="177"/>
      <c r="D385" s="125">
        <f>SUM(D379:D384)</f>
        <v>44.559999999999995</v>
      </c>
      <c r="E385" s="125"/>
      <c r="F385" s="125">
        <f>SUM(F379:F384)</f>
        <v>57.928</v>
      </c>
      <c r="G385" s="125">
        <f>SUM(G379:G384)</f>
        <v>25.259999999999998</v>
      </c>
      <c r="H385" s="125">
        <f>SUM(H379:H384)</f>
        <v>26.82</v>
      </c>
      <c r="I385" s="125">
        <f>SUM(I379:I384)</f>
        <v>135.82</v>
      </c>
      <c r="J385" s="125">
        <f>SUM(J379:J384)</f>
        <v>833.6099999999999</v>
      </c>
      <c r="K385" s="78">
        <f>J385*100/2350</f>
        <v>35.4727659574468</v>
      </c>
    </row>
    <row r="386" spans="1:24" s="25" customFormat="1" ht="16.5" customHeight="1" thickBot="1">
      <c r="A386" s="26"/>
      <c r="B386" s="26" t="s">
        <v>285</v>
      </c>
      <c r="C386" s="27"/>
      <c r="D386" s="33">
        <f>D385+D377</f>
        <v>69.58999999999999</v>
      </c>
      <c r="E386" s="33"/>
      <c r="F386" s="33">
        <f>F385+F377</f>
        <v>90.46699999999998</v>
      </c>
      <c r="G386" s="24">
        <f>G377+G385</f>
        <v>45.172</v>
      </c>
      <c r="H386" s="24">
        <f>H377+H385</f>
        <v>53.402</v>
      </c>
      <c r="I386" s="24">
        <f>I377+I385</f>
        <v>226.16174999999998</v>
      </c>
      <c r="J386" s="24">
        <f>J377+J385</f>
        <v>1512.9029999999998</v>
      </c>
      <c r="K386" s="78" t="e">
        <f>J386*M378/#REF!</f>
        <v>#REF!</v>
      </c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</row>
    <row r="387" spans="2:24" s="25" customFormat="1" ht="16.5" customHeight="1">
      <c r="B387" s="74"/>
      <c r="C387" s="41"/>
      <c r="D387" s="40"/>
      <c r="E387" s="42"/>
      <c r="F387" s="40"/>
      <c r="G387" s="34"/>
      <c r="H387" s="35"/>
      <c r="I387" s="35"/>
      <c r="J387" s="40"/>
      <c r="K387" s="219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</row>
    <row r="388" spans="2:24" s="25" customFormat="1" ht="16.5" customHeight="1">
      <c r="B388" s="6"/>
      <c r="C388" s="6"/>
      <c r="D388" s="6"/>
      <c r="E388" s="18"/>
      <c r="F388" s="17"/>
      <c r="G388" s="6"/>
      <c r="H388" s="6"/>
      <c r="I388" s="6"/>
      <c r="J388" s="6"/>
      <c r="K388" s="219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</row>
    <row r="389" spans="2:24" s="25" customFormat="1" ht="16.5" customHeight="1">
      <c r="B389" s="74"/>
      <c r="C389" s="41"/>
      <c r="D389" s="40"/>
      <c r="E389" s="42"/>
      <c r="F389" s="40"/>
      <c r="G389" s="38"/>
      <c r="H389" s="58"/>
      <c r="I389" s="58"/>
      <c r="J389" s="40"/>
      <c r="K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</row>
    <row r="390" spans="2:24" s="25" customFormat="1" ht="16.5" customHeight="1">
      <c r="B390" s="74"/>
      <c r="C390" s="74"/>
      <c r="D390" s="74"/>
      <c r="E390" s="74"/>
      <c r="F390" s="74"/>
      <c r="G390" s="74"/>
      <c r="H390" s="74"/>
      <c r="I390" s="74"/>
      <c r="J390" s="74"/>
      <c r="K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</row>
    <row r="391" spans="2:24" s="25" customFormat="1" ht="16.5" customHeight="1">
      <c r="B391" s="74"/>
      <c r="C391" s="41"/>
      <c r="D391" s="40"/>
      <c r="E391" s="42"/>
      <c r="F391" s="40"/>
      <c r="G391" s="38"/>
      <c r="H391" s="38"/>
      <c r="I391" s="38"/>
      <c r="J391" s="40"/>
      <c r="K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</row>
    <row r="392" spans="2:24" s="25" customFormat="1" ht="16.5" customHeight="1">
      <c r="B392" s="74"/>
      <c r="C392" s="41"/>
      <c r="D392" s="40"/>
      <c r="E392" s="42"/>
      <c r="F392" s="40"/>
      <c r="G392" s="38"/>
      <c r="H392" s="38"/>
      <c r="I392" s="38"/>
      <c r="J392" s="40"/>
      <c r="K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</row>
    <row r="393" spans="2:24" s="25" customFormat="1" ht="16.5" customHeight="1">
      <c r="B393" s="74"/>
      <c r="C393" s="41"/>
      <c r="D393" s="40"/>
      <c r="E393" s="42"/>
      <c r="F393" s="40"/>
      <c r="G393" s="38"/>
      <c r="H393" s="38"/>
      <c r="I393" s="38"/>
      <c r="J393" s="40"/>
      <c r="K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</row>
    <row r="394" spans="2:24" s="25" customFormat="1" ht="16.5" customHeight="1">
      <c r="B394" s="74"/>
      <c r="C394" s="41"/>
      <c r="D394" s="40"/>
      <c r="E394" s="42"/>
      <c r="F394" s="40"/>
      <c r="G394" s="38"/>
      <c r="H394" s="38"/>
      <c r="I394" s="38"/>
      <c r="J394" s="40"/>
      <c r="K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</row>
    <row r="395" spans="2:24" s="25" customFormat="1" ht="16.5" customHeight="1">
      <c r="B395" s="74"/>
      <c r="C395" s="41"/>
      <c r="D395" s="40"/>
      <c r="E395" s="42"/>
      <c r="F395" s="40"/>
      <c r="G395" s="38"/>
      <c r="H395" s="38"/>
      <c r="I395" s="38"/>
      <c r="J395" s="40"/>
      <c r="K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</row>
    <row r="396" spans="2:24" s="25" customFormat="1" ht="16.5" customHeight="1">
      <c r="B396" s="74"/>
      <c r="C396" s="41"/>
      <c r="D396" s="40"/>
      <c r="E396" s="42"/>
      <c r="F396" s="40"/>
      <c r="G396" s="38"/>
      <c r="H396" s="38"/>
      <c r="I396" s="38"/>
      <c r="J396" s="40"/>
      <c r="K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</row>
    <row r="397" spans="2:24" s="25" customFormat="1" ht="16.5" customHeight="1">
      <c r="B397" s="74"/>
      <c r="C397" s="41"/>
      <c r="D397" s="40"/>
      <c r="E397" s="42"/>
      <c r="F397" s="40"/>
      <c r="G397" s="38"/>
      <c r="H397" s="38"/>
      <c r="I397" s="38"/>
      <c r="J397" s="40"/>
      <c r="K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</row>
    <row r="398" spans="2:24" s="25" customFormat="1" ht="16.5" customHeight="1">
      <c r="B398" s="74"/>
      <c r="C398" s="41"/>
      <c r="D398" s="40"/>
      <c r="E398" s="42"/>
      <c r="F398" s="40"/>
      <c r="G398" s="38"/>
      <c r="H398" s="38"/>
      <c r="I398" s="38"/>
      <c r="J398" s="40"/>
      <c r="K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</row>
    <row r="399" spans="2:24" s="25" customFormat="1" ht="16.5" customHeight="1">
      <c r="B399" s="74"/>
      <c r="C399" s="41"/>
      <c r="D399" s="40"/>
      <c r="E399" s="42"/>
      <c r="F399" s="40"/>
      <c r="G399" s="38"/>
      <c r="H399" s="38"/>
      <c r="I399" s="38"/>
      <c r="J399" s="40"/>
      <c r="K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</row>
    <row r="400" spans="2:24" s="25" customFormat="1" ht="16.5" customHeight="1">
      <c r="B400" s="74"/>
      <c r="C400" s="41"/>
      <c r="D400" s="40"/>
      <c r="E400" s="42"/>
      <c r="F400" s="40"/>
      <c r="G400" s="38"/>
      <c r="H400" s="38"/>
      <c r="I400" s="38"/>
      <c r="J400" s="40"/>
      <c r="K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</row>
    <row r="401" spans="2:24" s="25" customFormat="1" ht="16.5" customHeight="1">
      <c r="B401" s="74"/>
      <c r="C401" s="41"/>
      <c r="D401" s="40"/>
      <c r="E401" s="42"/>
      <c r="F401" s="40"/>
      <c r="G401" s="38"/>
      <c r="H401" s="38"/>
      <c r="I401" s="38"/>
      <c r="J401" s="40"/>
      <c r="K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</row>
    <row r="402" spans="2:24" s="25" customFormat="1" ht="16.5" customHeight="1">
      <c r="B402" s="16" t="s">
        <v>151</v>
      </c>
      <c r="C402" s="41"/>
      <c r="D402" s="40"/>
      <c r="E402" s="42"/>
      <c r="F402" s="40"/>
      <c r="G402" s="38"/>
      <c r="H402" s="38"/>
      <c r="I402" s="38"/>
      <c r="J402" s="40"/>
      <c r="K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</row>
    <row r="403" spans="2:10" ht="16.5" customHeight="1">
      <c r="B403" s="16" t="s">
        <v>152</v>
      </c>
      <c r="C403" s="41"/>
      <c r="D403" s="40"/>
      <c r="E403" s="42"/>
      <c r="F403" s="40"/>
      <c r="G403" s="38"/>
      <c r="H403" s="38"/>
      <c r="I403" s="38"/>
      <c r="J403" s="40"/>
    </row>
    <row r="404" spans="2:10" ht="16.5" customHeight="1">
      <c r="B404" s="16" t="s">
        <v>314</v>
      </c>
      <c r="D404" s="17"/>
      <c r="G404" s="17"/>
      <c r="H404" s="17"/>
      <c r="I404" s="17"/>
      <c r="J404" s="17"/>
    </row>
    <row r="405" spans="2:10" ht="16.5" customHeight="1">
      <c r="B405" s="19" t="s">
        <v>348</v>
      </c>
      <c r="D405" s="17"/>
      <c r="G405" s="17"/>
      <c r="H405" s="17"/>
      <c r="I405" s="17"/>
      <c r="J405" s="17"/>
    </row>
    <row r="406" spans="2:10" ht="16.5" customHeight="1">
      <c r="B406" s="16"/>
      <c r="D406" s="17"/>
      <c r="G406" s="17"/>
      <c r="H406" s="17"/>
      <c r="I406" s="17"/>
      <c r="J406" s="17"/>
    </row>
    <row r="407" spans="2:10" ht="16.5" customHeight="1">
      <c r="B407" s="19"/>
      <c r="D407" s="17"/>
      <c r="G407" s="17"/>
      <c r="H407" s="17"/>
      <c r="I407" s="17"/>
      <c r="J407" s="17"/>
    </row>
    <row r="408" spans="2:10" ht="16.5" customHeight="1" thickBot="1">
      <c r="B408" s="19"/>
      <c r="D408" s="17"/>
      <c r="G408" s="17"/>
      <c r="H408" s="17"/>
      <c r="I408" s="17"/>
      <c r="J408" s="17"/>
    </row>
    <row r="409" spans="1:10" ht="16.5" customHeight="1" thickBot="1">
      <c r="A409" s="484"/>
      <c r="B409" s="484" t="s">
        <v>11</v>
      </c>
      <c r="C409" s="21" t="s">
        <v>12</v>
      </c>
      <c r="D409" s="489" t="s">
        <v>13</v>
      </c>
      <c r="E409" s="491" t="s">
        <v>14</v>
      </c>
      <c r="F409" s="489" t="s">
        <v>200</v>
      </c>
      <c r="G409" s="486" t="s">
        <v>15</v>
      </c>
      <c r="H409" s="487"/>
      <c r="I409" s="488"/>
      <c r="J409" s="22" t="s">
        <v>16</v>
      </c>
    </row>
    <row r="410" spans="1:10" ht="24.75" customHeight="1" thickBot="1">
      <c r="A410" s="485"/>
      <c r="B410" s="485"/>
      <c r="C410" s="23" t="s">
        <v>17</v>
      </c>
      <c r="D410" s="490"/>
      <c r="E410" s="492"/>
      <c r="F410" s="490"/>
      <c r="G410" s="24" t="s">
        <v>18</v>
      </c>
      <c r="H410" s="24" t="s">
        <v>19</v>
      </c>
      <c r="I410" s="24" t="s">
        <v>20</v>
      </c>
      <c r="J410" s="24" t="s">
        <v>21</v>
      </c>
    </row>
    <row r="411" spans="1:10" ht="18" customHeight="1" thickBot="1">
      <c r="A411" s="147"/>
      <c r="B411" s="148" t="s">
        <v>108</v>
      </c>
      <c r="C411" s="149"/>
      <c r="D411" s="150"/>
      <c r="E411" s="151"/>
      <c r="F411" s="150"/>
      <c r="G411" s="150"/>
      <c r="H411" s="150"/>
      <c r="I411" s="150"/>
      <c r="J411" s="152"/>
    </row>
    <row r="412" spans="1:10" ht="18" customHeight="1" thickBot="1">
      <c r="A412" s="153" t="s">
        <v>304</v>
      </c>
      <c r="B412" s="153" t="s">
        <v>153</v>
      </c>
      <c r="C412" s="154">
        <v>25</v>
      </c>
      <c r="D412" s="155">
        <v>2.65</v>
      </c>
      <c r="E412" s="156">
        <v>30</v>
      </c>
      <c r="F412" s="155">
        <f aca="true" t="shared" si="11" ref="F412:F418">D412*30%+D412</f>
        <v>3.445</v>
      </c>
      <c r="G412" s="168">
        <v>1.55</v>
      </c>
      <c r="H412" s="168">
        <v>0.04</v>
      </c>
      <c r="I412" s="168">
        <v>0.71</v>
      </c>
      <c r="J412" s="168">
        <v>9.42</v>
      </c>
    </row>
    <row r="413" spans="1:10" ht="16.5" customHeight="1" thickBot="1">
      <c r="A413" s="116" t="s">
        <v>154</v>
      </c>
      <c r="B413" s="116" t="s">
        <v>155</v>
      </c>
      <c r="C413" s="117" t="s">
        <v>26</v>
      </c>
      <c r="D413" s="118">
        <v>11.37</v>
      </c>
      <c r="E413" s="119">
        <v>30</v>
      </c>
      <c r="F413" s="155">
        <f t="shared" si="11"/>
        <v>14.780999999999999</v>
      </c>
      <c r="G413" s="118">
        <v>19.57</v>
      </c>
      <c r="H413" s="118">
        <v>21.59</v>
      </c>
      <c r="I413" s="118">
        <v>18.4</v>
      </c>
      <c r="J413" s="118">
        <v>215</v>
      </c>
    </row>
    <row r="414" spans="1:10" ht="18" customHeight="1" thickBot="1">
      <c r="A414" s="116" t="s">
        <v>79</v>
      </c>
      <c r="B414" s="116" t="s">
        <v>80</v>
      </c>
      <c r="C414" s="158" t="s">
        <v>29</v>
      </c>
      <c r="D414" s="118">
        <v>4.8</v>
      </c>
      <c r="E414" s="119">
        <v>30</v>
      </c>
      <c r="F414" s="155">
        <f t="shared" si="11"/>
        <v>6.24</v>
      </c>
      <c r="G414" s="111">
        <v>3.15</v>
      </c>
      <c r="H414" s="111">
        <v>6.75</v>
      </c>
      <c r="I414" s="111">
        <v>21.9</v>
      </c>
      <c r="J414" s="111">
        <v>163.5</v>
      </c>
    </row>
    <row r="415" spans="1:10" ht="16.5" customHeight="1" thickBot="1">
      <c r="A415" s="116"/>
      <c r="B415" s="116" t="s">
        <v>53</v>
      </c>
      <c r="C415" s="119">
        <v>30</v>
      </c>
      <c r="D415" s="118">
        <v>0.93</v>
      </c>
      <c r="E415" s="119">
        <v>30</v>
      </c>
      <c r="F415" s="155">
        <f t="shared" si="11"/>
        <v>1.209</v>
      </c>
      <c r="G415" s="118">
        <v>2.2278000000000002</v>
      </c>
      <c r="H415" s="118">
        <v>0.2112</v>
      </c>
      <c r="I415" s="118">
        <v>13.3224</v>
      </c>
      <c r="J415" s="118">
        <v>64.1016</v>
      </c>
    </row>
    <row r="416" spans="1:10" ht="16.5" customHeight="1" thickBot="1">
      <c r="A416" s="116" t="s">
        <v>156</v>
      </c>
      <c r="B416" s="116" t="s">
        <v>73</v>
      </c>
      <c r="C416" s="117">
        <v>200</v>
      </c>
      <c r="D416" s="118">
        <v>4.76</v>
      </c>
      <c r="E416" s="119">
        <v>30</v>
      </c>
      <c r="F416" s="155">
        <f t="shared" si="11"/>
        <v>6.188</v>
      </c>
      <c r="G416" s="117">
        <v>1.6</v>
      </c>
      <c r="H416" s="117">
        <v>1.6</v>
      </c>
      <c r="I416" s="117">
        <v>17.3</v>
      </c>
      <c r="J416" s="117">
        <v>87</v>
      </c>
    </row>
    <row r="417" spans="1:10" ht="16.5" customHeight="1" thickBot="1">
      <c r="A417" s="116"/>
      <c r="B417" s="116" t="s">
        <v>217</v>
      </c>
      <c r="C417" s="117">
        <v>200</v>
      </c>
      <c r="D417" s="118">
        <v>11</v>
      </c>
      <c r="E417" s="119">
        <v>30</v>
      </c>
      <c r="F417" s="155">
        <f t="shared" si="11"/>
        <v>14.3</v>
      </c>
      <c r="G417" s="118">
        <v>1.2</v>
      </c>
      <c r="H417" s="118">
        <v>0.45</v>
      </c>
      <c r="I417" s="118">
        <v>14.7</v>
      </c>
      <c r="J417" s="118">
        <v>54.65</v>
      </c>
    </row>
    <row r="418" spans="1:11" ht="16.5" customHeight="1" thickBot="1">
      <c r="A418" s="160"/>
      <c r="B418" s="123" t="s">
        <v>226</v>
      </c>
      <c r="C418" s="123"/>
      <c r="D418" s="125">
        <f>SUM(D412:D417)</f>
        <v>35.51</v>
      </c>
      <c r="E418" s="125"/>
      <c r="F418" s="216">
        <f t="shared" si="11"/>
        <v>46.163</v>
      </c>
      <c r="G418" s="125">
        <f>SUM(G412:G417)</f>
        <v>29.2978</v>
      </c>
      <c r="H418" s="125">
        <f>SUM(H412:H417)</f>
        <v>30.6412</v>
      </c>
      <c r="I418" s="125">
        <f>SUM(I412:I417)</f>
        <v>86.3324</v>
      </c>
      <c r="J418" s="125">
        <f>SUM(J412:J417)</f>
        <v>593.6716</v>
      </c>
      <c r="K418" s="54"/>
    </row>
    <row r="419" spans="1:14" ht="16.5" customHeight="1" thickBot="1">
      <c r="A419" s="147"/>
      <c r="B419" s="148" t="s">
        <v>127</v>
      </c>
      <c r="C419" s="149"/>
      <c r="D419" s="150"/>
      <c r="E419" s="151"/>
      <c r="F419" s="215"/>
      <c r="G419" s="150"/>
      <c r="H419" s="150"/>
      <c r="I419" s="150"/>
      <c r="J419" s="152"/>
      <c r="N419" s="6">
        <v>10</v>
      </c>
    </row>
    <row r="420" spans="1:10" ht="16.5" customHeight="1" thickBot="1">
      <c r="A420" s="153" t="s">
        <v>158</v>
      </c>
      <c r="B420" s="153" t="s">
        <v>159</v>
      </c>
      <c r="C420" s="154">
        <v>100</v>
      </c>
      <c r="D420" s="155">
        <v>7.35</v>
      </c>
      <c r="E420" s="156">
        <v>30</v>
      </c>
      <c r="F420" s="155">
        <f aca="true" t="shared" si="12" ref="F420:F425">D420*30%+D420</f>
        <v>9.555</v>
      </c>
      <c r="G420" s="155">
        <v>3.77</v>
      </c>
      <c r="H420" s="155">
        <v>14.43</v>
      </c>
      <c r="I420" s="155">
        <v>7.65</v>
      </c>
      <c r="J420" s="155">
        <v>175.45</v>
      </c>
    </row>
    <row r="421" spans="1:10" ht="16.5" customHeight="1" thickBot="1">
      <c r="A421" s="116" t="s">
        <v>160</v>
      </c>
      <c r="B421" s="116" t="s">
        <v>161</v>
      </c>
      <c r="C421" s="117">
        <v>250</v>
      </c>
      <c r="D421" s="118">
        <v>2.81</v>
      </c>
      <c r="E421" s="119">
        <v>30</v>
      </c>
      <c r="F421" s="155">
        <f t="shared" si="12"/>
        <v>3.653</v>
      </c>
      <c r="G421" s="118">
        <v>2.8</v>
      </c>
      <c r="H421" s="118">
        <v>5.8</v>
      </c>
      <c r="I421" s="118">
        <v>13.9</v>
      </c>
      <c r="J421" s="118">
        <v>120</v>
      </c>
    </row>
    <row r="422" spans="1:10" ht="16.5" customHeight="1" thickBot="1">
      <c r="A422" s="116" t="s">
        <v>198</v>
      </c>
      <c r="B422" s="116" t="s">
        <v>196</v>
      </c>
      <c r="C422" s="117" t="s">
        <v>197</v>
      </c>
      <c r="D422" s="118">
        <v>33.84</v>
      </c>
      <c r="E422" s="119">
        <v>30</v>
      </c>
      <c r="F422" s="155">
        <f t="shared" si="12"/>
        <v>43.992000000000004</v>
      </c>
      <c r="G422" s="118">
        <v>23</v>
      </c>
      <c r="H422" s="118">
        <v>25</v>
      </c>
      <c r="I422" s="118">
        <v>4</v>
      </c>
      <c r="J422" s="118">
        <v>331</v>
      </c>
    </row>
    <row r="423" spans="1:10" ht="16.5" customHeight="1" thickBot="1">
      <c r="A423" s="188" t="s">
        <v>90</v>
      </c>
      <c r="B423" s="188" t="s">
        <v>162</v>
      </c>
      <c r="C423" s="159">
        <v>150</v>
      </c>
      <c r="D423" s="118">
        <v>2.92</v>
      </c>
      <c r="E423" s="119">
        <v>30</v>
      </c>
      <c r="F423" s="155">
        <f t="shared" si="12"/>
        <v>3.796</v>
      </c>
      <c r="G423" s="117">
        <v>8.4</v>
      </c>
      <c r="H423" s="117">
        <v>10.8</v>
      </c>
      <c r="I423" s="117">
        <v>41.25</v>
      </c>
      <c r="J423" s="117">
        <v>280.5</v>
      </c>
    </row>
    <row r="424" spans="1:10" ht="16.5" customHeight="1" thickBot="1">
      <c r="A424" s="116"/>
      <c r="B424" s="116" t="s">
        <v>62</v>
      </c>
      <c r="C424" s="158" t="s">
        <v>40</v>
      </c>
      <c r="D424" s="118">
        <v>1.54</v>
      </c>
      <c r="E424" s="119">
        <v>30</v>
      </c>
      <c r="F424" s="155">
        <f t="shared" si="12"/>
        <v>2.002</v>
      </c>
      <c r="G424" s="118">
        <v>2.67</v>
      </c>
      <c r="H424" s="118">
        <v>0.6</v>
      </c>
      <c r="I424" s="118">
        <v>16.8</v>
      </c>
      <c r="J424" s="118">
        <v>85.6</v>
      </c>
    </row>
    <row r="425" spans="1:13" ht="16.5" customHeight="1">
      <c r="A425" s="116" t="s">
        <v>163</v>
      </c>
      <c r="B425" s="116" t="s">
        <v>164</v>
      </c>
      <c r="C425" s="159">
        <v>200</v>
      </c>
      <c r="D425" s="118">
        <v>2.47</v>
      </c>
      <c r="E425" s="119">
        <v>30</v>
      </c>
      <c r="F425" s="155">
        <f t="shared" si="12"/>
        <v>3.2110000000000003</v>
      </c>
      <c r="G425" s="118">
        <v>0.1</v>
      </c>
      <c r="H425" s="118">
        <v>0</v>
      </c>
      <c r="I425" s="118">
        <v>26.4</v>
      </c>
      <c r="J425" s="118">
        <v>102</v>
      </c>
      <c r="K425" s="219"/>
      <c r="L425" s="220"/>
      <c r="M425" s="219"/>
    </row>
    <row r="426" spans="1:11" ht="16.5" thickBot="1">
      <c r="A426" s="238"/>
      <c r="B426" s="132" t="s">
        <v>226</v>
      </c>
      <c r="C426" s="239"/>
      <c r="D426" s="127">
        <f>SUM(D420:D425)</f>
        <v>50.93</v>
      </c>
      <c r="E426" s="165">
        <v>30</v>
      </c>
      <c r="F426" s="127">
        <f>SUM(F420:F425)</f>
        <v>66.209</v>
      </c>
      <c r="G426" s="127">
        <f>SUM(G420:G425)</f>
        <v>40.74</v>
      </c>
      <c r="H426" s="127">
        <f>SUM(H420:H425)</f>
        <v>56.63</v>
      </c>
      <c r="I426" s="127">
        <f>SUM(I420:I425)</f>
        <v>110</v>
      </c>
      <c r="J426" s="127">
        <f>SUM(J420:J425)</f>
        <v>1094.5500000000002</v>
      </c>
      <c r="K426" s="54">
        <f>J426*100/2350</f>
        <v>46.57659574468086</v>
      </c>
    </row>
    <row r="427" spans="1:11" ht="18" thickBot="1">
      <c r="A427" s="26"/>
      <c r="B427" s="26" t="s">
        <v>232</v>
      </c>
      <c r="C427" s="27"/>
      <c r="D427" s="240">
        <f>D426+D418</f>
        <v>86.44</v>
      </c>
      <c r="E427" s="241"/>
      <c r="F427" s="240">
        <f>F426+F418</f>
        <v>112.372</v>
      </c>
      <c r="G427" s="235">
        <f>G418+G426</f>
        <v>70.0378</v>
      </c>
      <c r="H427" s="235">
        <f>H418+H426</f>
        <v>87.27120000000001</v>
      </c>
      <c r="I427" s="235">
        <f>I418+I426</f>
        <v>196.3324</v>
      </c>
      <c r="J427" s="235">
        <f>J418+J426</f>
        <v>1688.2216000000003</v>
      </c>
      <c r="K427" s="54">
        <f>K426+K418</f>
        <v>46.57659574468086</v>
      </c>
    </row>
    <row r="428" spans="1:10" ht="16.5" customHeight="1" hidden="1" thickBot="1">
      <c r="A428" s="26"/>
      <c r="B428" s="85" t="s">
        <v>180</v>
      </c>
      <c r="C428" s="86"/>
      <c r="D428" s="91">
        <f>D427+D386+D344+D303+D264+D188+D146+D107+D70+D36</f>
        <v>785.43</v>
      </c>
      <c r="E428" s="91"/>
      <c r="F428" s="91">
        <f>F427+F386+F344+F303+F264+F188+F146+F107+F70+F36</f>
        <v>1021.0600000000002</v>
      </c>
      <c r="G428" s="98">
        <f>G427+G386+G344+G303+G264+G188+G146+G107+G70+G36</f>
        <v>513.1058494</v>
      </c>
      <c r="H428" s="98">
        <f>H427+H386+H344+H303+H264+H188+H146+H107+H70+H36</f>
        <v>567.0785992</v>
      </c>
      <c r="I428" s="98">
        <f>I427+I386+I344+I303+I264+I188+I146+I107+I70+I36</f>
        <v>1981.3988689500004</v>
      </c>
      <c r="J428" s="98">
        <f>J427+J386+J344+J303+J264+J188+J146+J107+J70+J36</f>
        <v>14951.184266199998</v>
      </c>
    </row>
    <row r="429" spans="1:11" ht="16.5" customHeight="1" hidden="1" thickBot="1">
      <c r="A429" s="26"/>
      <c r="B429" s="85" t="s">
        <v>195</v>
      </c>
      <c r="C429" s="86"/>
      <c r="D429" s="91">
        <f>D428/10</f>
        <v>78.54299999999999</v>
      </c>
      <c r="E429" s="91"/>
      <c r="F429" s="91">
        <f aca="true" t="shared" si="13" ref="F429:K429">F428/10</f>
        <v>102.10600000000002</v>
      </c>
      <c r="G429" s="98">
        <f t="shared" si="13"/>
        <v>51.31058494</v>
      </c>
      <c r="H429" s="98">
        <f t="shared" si="13"/>
        <v>56.70785992</v>
      </c>
      <c r="I429" s="98">
        <f t="shared" si="13"/>
        <v>198.13988689500005</v>
      </c>
      <c r="J429" s="98">
        <f t="shared" si="13"/>
        <v>1495.1184266199998</v>
      </c>
      <c r="K429" s="91">
        <f t="shared" si="13"/>
        <v>0</v>
      </c>
    </row>
    <row r="430" spans="2:10" ht="16.5" customHeight="1">
      <c r="B430" s="82"/>
      <c r="C430" s="83"/>
      <c r="D430" s="57"/>
      <c r="E430" s="57"/>
      <c r="F430" s="57"/>
      <c r="G430" s="57"/>
      <c r="H430" s="57"/>
      <c r="I430" s="39"/>
      <c r="J430" s="218"/>
    </row>
    <row r="431" spans="2:10" ht="16.5" customHeight="1">
      <c r="B431" s="482"/>
      <c r="C431" s="482"/>
      <c r="D431" s="39"/>
      <c r="E431" s="39"/>
      <c r="F431" s="39"/>
      <c r="G431" s="39"/>
      <c r="H431" s="39"/>
      <c r="I431" s="39"/>
      <c r="J431" s="39"/>
    </row>
    <row r="434" spans="5:6" ht="16.5" customHeight="1">
      <c r="E434" s="6"/>
      <c r="F434" s="6"/>
    </row>
    <row r="435" spans="2:10" ht="16.5" customHeight="1">
      <c r="B435" s="482"/>
      <c r="C435" s="482"/>
      <c r="G435" s="17"/>
      <c r="H435" s="17"/>
      <c r="I435" s="483"/>
      <c r="J435" s="483"/>
    </row>
    <row r="436" spans="2:12" ht="16.5" customHeight="1">
      <c r="B436" s="94"/>
      <c r="C436" s="94"/>
      <c r="D436" s="7"/>
      <c r="E436" s="8"/>
      <c r="F436" s="9"/>
      <c r="G436" s="7"/>
      <c r="H436" s="7"/>
      <c r="I436" s="7"/>
      <c r="J436" s="13"/>
      <c r="L436" s="6"/>
    </row>
    <row r="437" spans="2:12" ht="16.5" customHeight="1">
      <c r="B437" s="10"/>
      <c r="C437" s="7"/>
      <c r="D437" s="7"/>
      <c r="E437" s="8"/>
      <c r="F437" s="9"/>
      <c r="G437" s="7"/>
      <c r="H437" s="7"/>
      <c r="I437" s="7"/>
      <c r="J437" s="13"/>
      <c r="L437" s="6"/>
    </row>
    <row r="438" spans="5:6" ht="16.5" customHeight="1">
      <c r="E438" s="6"/>
      <c r="F438" s="6"/>
    </row>
    <row r="439" spans="2:10" ht="16.5" customHeight="1">
      <c r="B439" s="16" t="s">
        <v>165</v>
      </c>
      <c r="C439" s="41"/>
      <c r="D439" s="40"/>
      <c r="E439" s="42"/>
      <c r="F439" s="40"/>
      <c r="G439" s="38"/>
      <c r="H439" s="38"/>
      <c r="I439" s="38"/>
      <c r="J439" s="40"/>
    </row>
    <row r="440" spans="2:10" ht="16.5" customHeight="1">
      <c r="B440" s="16" t="s">
        <v>166</v>
      </c>
      <c r="C440" s="41"/>
      <c r="D440" s="40"/>
      <c r="E440" s="42"/>
      <c r="F440" s="40"/>
      <c r="G440" s="38"/>
      <c r="H440" s="38"/>
      <c r="I440" s="38"/>
      <c r="J440" s="40"/>
    </row>
    <row r="441" spans="2:10" ht="16.5" customHeight="1">
      <c r="B441" s="16" t="s">
        <v>314</v>
      </c>
      <c r="D441" s="17"/>
      <c r="G441" s="17"/>
      <c r="H441" s="17"/>
      <c r="I441" s="17"/>
      <c r="J441" s="17"/>
    </row>
    <row r="442" spans="2:10" ht="16.5" customHeight="1">
      <c r="B442" s="19" t="s">
        <v>348</v>
      </c>
      <c r="D442" s="17"/>
      <c r="G442" s="17"/>
      <c r="H442" s="17"/>
      <c r="I442" s="17"/>
      <c r="J442" s="17"/>
    </row>
    <row r="444" spans="2:10" ht="16.5" customHeight="1">
      <c r="B444" s="19"/>
      <c r="D444" s="17"/>
      <c r="G444" s="17"/>
      <c r="H444" s="17"/>
      <c r="I444" s="17"/>
      <c r="J444" s="17"/>
    </row>
    <row r="445" spans="2:10" ht="16.5" customHeight="1" thickBot="1">
      <c r="B445" s="19"/>
      <c r="D445" s="17"/>
      <c r="G445" s="17"/>
      <c r="H445" s="17"/>
      <c r="I445" s="17"/>
      <c r="J445" s="17"/>
    </row>
    <row r="446" spans="1:10" ht="16.5" customHeight="1" thickBot="1">
      <c r="A446" s="484"/>
      <c r="B446" s="503" t="s">
        <v>11</v>
      </c>
      <c r="C446" s="236" t="s">
        <v>12</v>
      </c>
      <c r="D446" s="505" t="s">
        <v>13</v>
      </c>
      <c r="E446" s="507" t="s">
        <v>14</v>
      </c>
      <c r="F446" s="489" t="s">
        <v>200</v>
      </c>
      <c r="G446" s="487" t="s">
        <v>15</v>
      </c>
      <c r="H446" s="487"/>
      <c r="I446" s="488"/>
      <c r="J446" s="22" t="s">
        <v>16</v>
      </c>
    </row>
    <row r="447" spans="1:10" ht="16.5" customHeight="1" thickBot="1">
      <c r="A447" s="485"/>
      <c r="B447" s="504"/>
      <c r="C447" s="237" t="s">
        <v>17</v>
      </c>
      <c r="D447" s="506"/>
      <c r="E447" s="508"/>
      <c r="F447" s="490"/>
      <c r="G447" s="24" t="s">
        <v>18</v>
      </c>
      <c r="H447" s="24" t="s">
        <v>19</v>
      </c>
      <c r="I447" s="24" t="s">
        <v>20</v>
      </c>
      <c r="J447" s="24" t="s">
        <v>21</v>
      </c>
    </row>
    <row r="448" spans="1:10" ht="16.5" customHeight="1" thickBot="1">
      <c r="A448" s="135"/>
      <c r="B448" s="136" t="s">
        <v>108</v>
      </c>
      <c r="C448" s="283"/>
      <c r="D448" s="138"/>
      <c r="E448" s="139"/>
      <c r="F448" s="265"/>
      <c r="G448" s="138"/>
      <c r="H448" s="138"/>
      <c r="I448" s="138"/>
      <c r="J448" s="140"/>
    </row>
    <row r="449" spans="1:10" ht="16.5" customHeight="1">
      <c r="A449" s="153" t="s">
        <v>304</v>
      </c>
      <c r="B449" s="272" t="s">
        <v>76</v>
      </c>
      <c r="C449" s="154">
        <v>25</v>
      </c>
      <c r="D449" s="282">
        <v>3.13</v>
      </c>
      <c r="E449" s="242">
        <v>30</v>
      </c>
      <c r="F449" s="118">
        <f>D449*30%+D449</f>
        <v>4.069</v>
      </c>
      <c r="G449" s="246">
        <v>0.92</v>
      </c>
      <c r="H449" s="168">
        <v>0.29</v>
      </c>
      <c r="I449" s="168">
        <v>5.17</v>
      </c>
      <c r="J449" s="168">
        <v>26.9</v>
      </c>
    </row>
    <row r="450" spans="1:10" ht="16.5" customHeight="1">
      <c r="A450" s="116" t="s">
        <v>167</v>
      </c>
      <c r="B450" s="273" t="s">
        <v>168</v>
      </c>
      <c r="C450" s="117" t="s">
        <v>169</v>
      </c>
      <c r="D450" s="248">
        <v>16.31</v>
      </c>
      <c r="E450" s="243">
        <v>30</v>
      </c>
      <c r="F450" s="118">
        <f aca="true" t="shared" si="14" ref="F450:F464">D450*30%+D450</f>
        <v>21.203</v>
      </c>
      <c r="G450" s="247">
        <v>11.04</v>
      </c>
      <c r="H450" s="117">
        <v>16.23</v>
      </c>
      <c r="I450" s="117">
        <v>13.52</v>
      </c>
      <c r="J450" s="118">
        <v>244.33</v>
      </c>
    </row>
    <row r="451" spans="1:12" ht="16.5" customHeight="1">
      <c r="A451" s="188" t="s">
        <v>60</v>
      </c>
      <c r="B451" s="274" t="s">
        <v>170</v>
      </c>
      <c r="C451" s="159">
        <v>150</v>
      </c>
      <c r="D451" s="248">
        <v>2.76</v>
      </c>
      <c r="E451" s="243">
        <v>30</v>
      </c>
      <c r="F451" s="118">
        <f t="shared" si="14"/>
        <v>3.5879999999999996</v>
      </c>
      <c r="G451" s="248">
        <v>3.75</v>
      </c>
      <c r="H451" s="118">
        <v>6.15</v>
      </c>
      <c r="I451" s="118">
        <v>38.55</v>
      </c>
      <c r="J451" s="118">
        <v>228</v>
      </c>
      <c r="L451" s="6"/>
    </row>
    <row r="452" spans="1:12" ht="16.5" customHeight="1">
      <c r="A452" s="116"/>
      <c r="B452" s="273" t="s">
        <v>53</v>
      </c>
      <c r="C452" s="119">
        <v>30</v>
      </c>
      <c r="D452" s="248">
        <v>0.93</v>
      </c>
      <c r="E452" s="243">
        <v>30</v>
      </c>
      <c r="F452" s="118">
        <f t="shared" si="14"/>
        <v>1.209</v>
      </c>
      <c r="G452" s="248">
        <v>2.2278000000000002</v>
      </c>
      <c r="H452" s="118">
        <v>0.2112</v>
      </c>
      <c r="I452" s="118">
        <v>13.3224</v>
      </c>
      <c r="J452" s="118">
        <v>64.1016</v>
      </c>
      <c r="L452" s="6"/>
    </row>
    <row r="453" spans="1:12" ht="16.5" customHeight="1">
      <c r="A453" s="116" t="s">
        <v>345</v>
      </c>
      <c r="B453" s="273" t="s">
        <v>32</v>
      </c>
      <c r="C453" s="159">
        <v>200</v>
      </c>
      <c r="D453" s="249">
        <v>7.06</v>
      </c>
      <c r="E453" s="243">
        <v>30</v>
      </c>
      <c r="F453" s="118">
        <f t="shared" si="14"/>
        <v>9.177999999999999</v>
      </c>
      <c r="G453" s="249">
        <v>4.9</v>
      </c>
      <c r="H453" s="111">
        <v>5</v>
      </c>
      <c r="I453" s="111">
        <v>32.5</v>
      </c>
      <c r="J453" s="111">
        <v>190</v>
      </c>
      <c r="L453" s="6"/>
    </row>
    <row r="454" spans="1:12" ht="16.5" customHeight="1" thickBot="1">
      <c r="A454" s="251"/>
      <c r="B454" s="275" t="s">
        <v>226</v>
      </c>
      <c r="C454" s="251"/>
      <c r="D454" s="253">
        <f>SUM(D449:D453)</f>
        <v>30.189999999999994</v>
      </c>
      <c r="E454" s="252"/>
      <c r="F454" s="266">
        <f t="shared" si="14"/>
        <v>39.24699999999999</v>
      </c>
      <c r="G454" s="253">
        <f>SUM(G449:G453)</f>
        <v>22.8378</v>
      </c>
      <c r="H454" s="133">
        <f>SUM(H449:H453)</f>
        <v>27.881200000000003</v>
      </c>
      <c r="I454" s="133">
        <f>SUM(I449:I453)</f>
        <v>103.0624</v>
      </c>
      <c r="J454" s="133">
        <f>SUM(J449:J453)</f>
        <v>753.3316</v>
      </c>
      <c r="L454" s="6"/>
    </row>
    <row r="455" spans="1:12" ht="16.5" customHeight="1" thickBot="1">
      <c r="A455" s="85"/>
      <c r="B455" s="85" t="s">
        <v>227</v>
      </c>
      <c r="C455" s="86" t="s">
        <v>287</v>
      </c>
      <c r="D455" s="254">
        <f>D454+D418+D377+D335+D293+D256+D217+D179+D138+D97+D60+D28</f>
        <v>408.28999999999996</v>
      </c>
      <c r="E455" s="255">
        <f>E454+E418+E377+E335+E293+E256+E217+E179+E138+E97+E60+E28</f>
        <v>0</v>
      </c>
      <c r="F455" s="267">
        <f>F454+F418+F377+F335+F293+F256+F217+F179+F138+F97+F60+F28</f>
        <v>530.774</v>
      </c>
      <c r="G455" s="254">
        <f>G454+G417+G376+G333+G292+G255+G216+G175+G135+G94+G57+G23</f>
        <v>61.95572</v>
      </c>
      <c r="H455" s="254">
        <f>H454+H417+H376+H333+H292+H255+H216+H175+H135+H94+H57+H23</f>
        <v>69.2612</v>
      </c>
      <c r="I455" s="254">
        <f>I454+I417+I376+I333+I292+I255+I216+I175+I135+I94+I57+I23</f>
        <v>279.65376000000003</v>
      </c>
      <c r="J455" s="256">
        <f>J454+J417+J376+J333+J292+J255+J216+J175+J135+J94+J57+J23</f>
        <v>1955.2087199999999</v>
      </c>
      <c r="L455" s="6"/>
    </row>
    <row r="456" spans="1:12" ht="16.5" customHeight="1" thickBot="1">
      <c r="A456" s="89"/>
      <c r="B456" s="89" t="s">
        <v>228</v>
      </c>
      <c r="C456" s="90"/>
      <c r="D456" s="250">
        <f aca="true" t="shared" si="15" ref="D456:J456">D455/12</f>
        <v>34.024166666666666</v>
      </c>
      <c r="E456" s="245">
        <f t="shared" si="15"/>
        <v>0</v>
      </c>
      <c r="F456" s="91">
        <f t="shared" si="15"/>
        <v>44.23116666666667</v>
      </c>
      <c r="G456" s="250">
        <f t="shared" si="15"/>
        <v>5.162976666666666</v>
      </c>
      <c r="H456" s="91">
        <f t="shared" si="15"/>
        <v>5.771766666666667</v>
      </c>
      <c r="I456" s="91">
        <f t="shared" si="15"/>
        <v>23.30448</v>
      </c>
      <c r="J456" s="91">
        <f t="shared" si="15"/>
        <v>162.93406</v>
      </c>
      <c r="L456" s="6"/>
    </row>
    <row r="457" spans="1:12" ht="16.5" customHeight="1" thickBot="1">
      <c r="A457" s="257"/>
      <c r="B457" s="276" t="s">
        <v>127</v>
      </c>
      <c r="C457" s="284"/>
      <c r="D457" s="258"/>
      <c r="E457" s="260"/>
      <c r="F457" s="270"/>
      <c r="G457" s="258"/>
      <c r="H457" s="258"/>
      <c r="I457" s="258"/>
      <c r="J457" s="259"/>
      <c r="L457" s="6"/>
    </row>
    <row r="458" spans="1:12" ht="16.5" customHeight="1">
      <c r="A458" s="191" t="s">
        <v>338</v>
      </c>
      <c r="B458" s="277" t="s">
        <v>303</v>
      </c>
      <c r="C458" s="171">
        <v>100</v>
      </c>
      <c r="D458" s="246">
        <v>3.25</v>
      </c>
      <c r="E458" s="261">
        <v>30</v>
      </c>
      <c r="F458" s="118">
        <f t="shared" si="14"/>
        <v>4.225</v>
      </c>
      <c r="G458" s="246">
        <v>2.4</v>
      </c>
      <c r="H458" s="168">
        <v>7.6</v>
      </c>
      <c r="I458" s="168">
        <v>13</v>
      </c>
      <c r="J458" s="168">
        <v>132</v>
      </c>
      <c r="L458" s="6"/>
    </row>
    <row r="459" spans="1:12" ht="16.5" customHeight="1">
      <c r="A459" s="104" t="s">
        <v>174</v>
      </c>
      <c r="B459" s="278" t="s">
        <v>224</v>
      </c>
      <c r="C459" s="105" t="s">
        <v>146</v>
      </c>
      <c r="D459" s="263">
        <v>8.78</v>
      </c>
      <c r="E459" s="262">
        <v>30</v>
      </c>
      <c r="F459" s="118">
        <f t="shared" si="14"/>
        <v>11.414</v>
      </c>
      <c r="G459" s="263">
        <v>2.6</v>
      </c>
      <c r="H459" s="106">
        <v>5.3</v>
      </c>
      <c r="I459" s="106">
        <v>14.3</v>
      </c>
      <c r="J459" s="106">
        <v>136</v>
      </c>
      <c r="L459" s="6"/>
    </row>
    <row r="460" spans="1:12" ht="16.5" customHeight="1">
      <c r="A460" s="104" t="s">
        <v>175</v>
      </c>
      <c r="B460" s="278" t="s">
        <v>176</v>
      </c>
      <c r="C460" s="105" t="s">
        <v>26</v>
      </c>
      <c r="D460" s="263">
        <v>21.9</v>
      </c>
      <c r="E460" s="262">
        <v>30</v>
      </c>
      <c r="F460" s="118">
        <f t="shared" si="14"/>
        <v>28.47</v>
      </c>
      <c r="G460" s="263">
        <v>11.77</v>
      </c>
      <c r="H460" s="106">
        <v>12.87</v>
      </c>
      <c r="I460" s="106">
        <v>6.51</v>
      </c>
      <c r="J460" s="106">
        <v>291</v>
      </c>
      <c r="L460" s="6"/>
    </row>
    <row r="461" spans="1:12" ht="16.5" customHeight="1">
      <c r="A461" s="109" t="s">
        <v>339</v>
      </c>
      <c r="B461" s="279" t="s">
        <v>299</v>
      </c>
      <c r="C461" s="105" t="s">
        <v>225</v>
      </c>
      <c r="D461" s="263">
        <v>5.61</v>
      </c>
      <c r="E461" s="262">
        <v>30</v>
      </c>
      <c r="F461" s="118">
        <f t="shared" si="14"/>
        <v>7.293</v>
      </c>
      <c r="G461" s="263">
        <v>16.25</v>
      </c>
      <c r="H461" s="106">
        <v>4.41</v>
      </c>
      <c r="I461" s="106">
        <v>34.73</v>
      </c>
      <c r="J461" s="106">
        <v>243.61</v>
      </c>
      <c r="L461" s="6"/>
    </row>
    <row r="462" spans="1:12" ht="16.5" customHeight="1">
      <c r="A462" s="109"/>
      <c r="B462" s="279" t="s">
        <v>62</v>
      </c>
      <c r="C462" s="158" t="s">
        <v>40</v>
      </c>
      <c r="D462" s="248">
        <v>1.54</v>
      </c>
      <c r="E462" s="262">
        <v>30</v>
      </c>
      <c r="F462" s="118">
        <f t="shared" si="14"/>
        <v>2.002</v>
      </c>
      <c r="G462" s="248">
        <v>2.67</v>
      </c>
      <c r="H462" s="118">
        <v>0.6</v>
      </c>
      <c r="I462" s="118">
        <v>16.8</v>
      </c>
      <c r="J462" s="118">
        <v>85.6</v>
      </c>
      <c r="L462" s="6"/>
    </row>
    <row r="463" spans="1:12" ht="16.5" customHeight="1">
      <c r="A463" s="109" t="s">
        <v>93</v>
      </c>
      <c r="B463" s="279" t="s">
        <v>94</v>
      </c>
      <c r="C463" s="112">
        <v>200</v>
      </c>
      <c r="D463" s="263">
        <v>4.5</v>
      </c>
      <c r="E463" s="262">
        <v>30</v>
      </c>
      <c r="F463" s="118">
        <f t="shared" si="14"/>
        <v>5.85</v>
      </c>
      <c r="G463" s="249">
        <v>0.33</v>
      </c>
      <c r="H463" s="111">
        <v>0</v>
      </c>
      <c r="I463" s="111">
        <v>22.66</v>
      </c>
      <c r="J463" s="111">
        <v>91.98</v>
      </c>
      <c r="L463" s="6"/>
    </row>
    <row r="464" spans="1:12" ht="16.5" customHeight="1" thickBot="1">
      <c r="A464" s="176"/>
      <c r="B464" s="280" t="s">
        <v>226</v>
      </c>
      <c r="C464" s="177"/>
      <c r="D464" s="264">
        <f>SUM(D458:D463)</f>
        <v>45.58</v>
      </c>
      <c r="E464" s="262">
        <v>30</v>
      </c>
      <c r="F464" s="271">
        <f t="shared" si="14"/>
        <v>59.254</v>
      </c>
      <c r="G464" s="264">
        <f>SUM(G458:G463)</f>
        <v>36.019999999999996</v>
      </c>
      <c r="H464" s="125">
        <f>SUM(H458:H463)</f>
        <v>30.779999999999998</v>
      </c>
      <c r="I464" s="125">
        <f>SUM(I458:I463)</f>
        <v>107.99999999999999</v>
      </c>
      <c r="J464" s="125">
        <f>SUM(J458:J463)</f>
        <v>980.19</v>
      </c>
      <c r="L464" s="6"/>
    </row>
    <row r="465" spans="1:12" ht="16.5" customHeight="1" thickBot="1">
      <c r="A465" s="93"/>
      <c r="B465" s="281" t="s">
        <v>229</v>
      </c>
      <c r="C465" s="285"/>
      <c r="D465" s="33">
        <f>D464+D454</f>
        <v>75.77</v>
      </c>
      <c r="E465" s="262"/>
      <c r="F465" s="268">
        <f>F464+F454</f>
        <v>98.50099999999999</v>
      </c>
      <c r="G465" s="24">
        <f>G454+G464</f>
        <v>58.8578</v>
      </c>
      <c r="H465" s="24">
        <f>H454+H464</f>
        <v>58.6612</v>
      </c>
      <c r="I465" s="24">
        <f>I454+I464</f>
        <v>211.06239999999997</v>
      </c>
      <c r="J465" s="24">
        <f>J454+J464</f>
        <v>1733.5216</v>
      </c>
      <c r="L465" s="6"/>
    </row>
    <row r="466" spans="1:12" ht="16.5" customHeight="1" thickBot="1">
      <c r="A466" s="85"/>
      <c r="B466" s="85" t="s">
        <v>230</v>
      </c>
      <c r="C466" s="86"/>
      <c r="D466" s="87">
        <f>D464+D426+D385+D343+D302+D263+D226+D187+D145+D106+D69+D35</f>
        <v>531.77</v>
      </c>
      <c r="E466" s="244">
        <f>E464+E426+E385+E343+E302+E263+E226+E187+E145+E106+E69+E35</f>
        <v>60</v>
      </c>
      <c r="F466" s="269">
        <f>F464+F426+F385+F343+F302+F263+F226+F187+F145+F106+F69+F35</f>
        <v>691.3050000000001</v>
      </c>
      <c r="G466" s="87">
        <f>G464+G423+G384+G342+G301+G262+G225+G184+G142+G103+G66+G30</f>
        <v>79.69449999999999</v>
      </c>
      <c r="H466" s="87">
        <f>H464+H423+H384+H342+H301+H262+H225+H184+H142+H103+H66+H30</f>
        <v>68.37799999999999</v>
      </c>
      <c r="I466" s="87">
        <f>I464+I423+I384+I342+I301+I262+I225+I184+I142+I103+I66+I30</f>
        <v>374.543</v>
      </c>
      <c r="J466" s="88">
        <f>J464+J423+J384+J342+J301+J262+J225+J184+J142+J103+J66+J30</f>
        <v>2816.2200000000007</v>
      </c>
      <c r="L466" s="6"/>
    </row>
    <row r="467" spans="1:12" ht="16.5" customHeight="1" thickBot="1">
      <c r="A467" s="85"/>
      <c r="B467" s="85" t="s">
        <v>231</v>
      </c>
      <c r="C467" s="86"/>
      <c r="D467" s="250">
        <f>D466/12</f>
        <v>44.314166666666665</v>
      </c>
      <c r="E467" s="245"/>
      <c r="F467" s="91">
        <f>F466/12</f>
        <v>57.60875000000001</v>
      </c>
      <c r="G467" s="250">
        <f>G466/12</f>
        <v>6.641208333333332</v>
      </c>
      <c r="H467" s="91">
        <f>H466/12</f>
        <v>5.6981666666666655</v>
      </c>
      <c r="I467" s="91">
        <f>I466/12</f>
        <v>31.211916666666667</v>
      </c>
      <c r="J467" s="91">
        <f>J466/12</f>
        <v>234.68500000000006</v>
      </c>
      <c r="L467" s="6"/>
    </row>
    <row r="468" spans="1:12" ht="16.5" customHeight="1" thickBot="1">
      <c r="A468" s="228"/>
      <c r="B468" s="226" t="s">
        <v>333</v>
      </c>
      <c r="C468" s="286"/>
      <c r="D468" s="229"/>
      <c r="E468" s="230"/>
      <c r="F468" s="287">
        <f>F465+F427+F386+F344+F303+F264+F227+F188+F146+F107+F70+F36</f>
        <v>1222.0790000000002</v>
      </c>
      <c r="G468" s="288">
        <f>G465+G427+G386+G344+G303+G264+G227+G188+G146+G107+G70+G36</f>
        <v>624.7274493999998</v>
      </c>
      <c r="H468" s="287">
        <f>H465+H427+H386+H344+H303+H264+H227+H188+H146+H107+H70+H36</f>
        <v>685.4733192</v>
      </c>
      <c r="I468" s="289">
        <f>I465+I427+I386+I344+I303+I264+I227+I188+I146+I107+I70+I36</f>
        <v>2437.76012795</v>
      </c>
      <c r="J468" s="287">
        <f>J465+J427+J386+J344+J303+J264+J227+J188+J146+J107+J70+J36</f>
        <v>18337.5581822</v>
      </c>
      <c r="L468" s="6"/>
    </row>
    <row r="469" spans="1:12" ht="16.5" customHeight="1" thickBot="1">
      <c r="A469" s="231" t="s">
        <v>334</v>
      </c>
      <c r="B469" s="232" t="s">
        <v>342</v>
      </c>
      <c r="C469" s="98"/>
      <c r="D469" s="234"/>
      <c r="E469" s="233"/>
      <c r="F469" s="98">
        <f>F468/12</f>
        <v>101.83991666666668</v>
      </c>
      <c r="G469" s="235">
        <f>G468/12</f>
        <v>52.06062078333332</v>
      </c>
      <c r="H469" s="98">
        <f>H468/12</f>
        <v>57.1227766</v>
      </c>
      <c r="I469" s="233">
        <f>I468/12</f>
        <v>203.14667732916666</v>
      </c>
      <c r="J469" s="98">
        <f>J468/12</f>
        <v>1528.1298485166665</v>
      </c>
      <c r="L469" s="6"/>
    </row>
    <row r="470" spans="3:12" ht="16.5" customHeight="1">
      <c r="C470" s="95"/>
      <c r="D470" s="95"/>
      <c r="G470" s="95"/>
      <c r="H470" s="95"/>
      <c r="I470" s="95"/>
      <c r="J470" s="95"/>
      <c r="L470" s="6"/>
    </row>
    <row r="471" spans="3:12" ht="16.5" customHeight="1">
      <c r="C471" s="95"/>
      <c r="D471" s="95"/>
      <c r="G471" s="95"/>
      <c r="H471" s="95"/>
      <c r="I471" s="95"/>
      <c r="J471" s="95"/>
      <c r="L471" s="6"/>
    </row>
    <row r="472" spans="2:12" ht="16.5" customHeight="1">
      <c r="B472" s="4" t="s">
        <v>341</v>
      </c>
      <c r="C472" s="227"/>
      <c r="D472" s="227"/>
      <c r="E472" s="59"/>
      <c r="F472" s="60" t="s">
        <v>335</v>
      </c>
      <c r="G472" s="95"/>
      <c r="H472" s="95"/>
      <c r="I472" s="95"/>
      <c r="J472" s="95"/>
      <c r="L472" s="6"/>
    </row>
    <row r="473" spans="2:12" ht="16.5" customHeight="1">
      <c r="B473" s="4"/>
      <c r="C473" s="227"/>
      <c r="D473" s="227"/>
      <c r="E473" s="59"/>
      <c r="F473" s="60"/>
      <c r="G473" s="95"/>
      <c r="H473" s="95"/>
      <c r="I473" s="95"/>
      <c r="J473" s="95"/>
      <c r="L473" s="6"/>
    </row>
    <row r="474" spans="2:12" ht="16.5" customHeight="1">
      <c r="B474" s="4" t="s">
        <v>336</v>
      </c>
      <c r="C474" s="95"/>
      <c r="D474" s="95"/>
      <c r="F474" s="60" t="s">
        <v>337</v>
      </c>
      <c r="G474" s="95"/>
      <c r="H474" s="95"/>
      <c r="I474" s="95"/>
      <c r="J474" s="95"/>
      <c r="L474" s="6"/>
    </row>
    <row r="475" spans="3:12" ht="16.5" customHeight="1">
      <c r="C475" s="95"/>
      <c r="D475" s="95"/>
      <c r="G475" s="95"/>
      <c r="H475" s="95"/>
      <c r="I475" s="95"/>
      <c r="J475" s="95"/>
      <c r="L475" s="6"/>
    </row>
    <row r="476" spans="3:12" ht="16.5" customHeight="1">
      <c r="C476" s="95"/>
      <c r="D476" s="95"/>
      <c r="G476" s="95"/>
      <c r="H476" s="95"/>
      <c r="I476" s="95"/>
      <c r="J476" s="95"/>
      <c r="L476" s="6"/>
    </row>
    <row r="477" spans="3:12" ht="16.5" customHeight="1">
      <c r="C477" s="95"/>
      <c r="D477" s="95"/>
      <c r="G477" s="95"/>
      <c r="H477" s="95"/>
      <c r="I477" s="95"/>
      <c r="J477" s="95"/>
      <c r="L477" s="6"/>
    </row>
    <row r="478" spans="3:12" ht="16.5" customHeight="1">
      <c r="C478" s="95"/>
      <c r="D478" s="95"/>
      <c r="G478" s="95"/>
      <c r="H478" s="95"/>
      <c r="I478" s="95"/>
      <c r="J478" s="95"/>
      <c r="L478" s="6"/>
    </row>
    <row r="479" spans="3:12" ht="16.5" customHeight="1">
      <c r="C479" s="95"/>
      <c r="D479" s="95"/>
      <c r="G479" s="95"/>
      <c r="H479" s="95"/>
      <c r="I479" s="95"/>
      <c r="J479" s="95"/>
      <c r="L479" s="6"/>
    </row>
    <row r="480" spans="3:12" ht="16.5" customHeight="1">
      <c r="C480" s="95"/>
      <c r="D480" s="95"/>
      <c r="G480" s="95"/>
      <c r="H480" s="95"/>
      <c r="I480" s="95"/>
      <c r="J480" s="95"/>
      <c r="L480" s="6"/>
    </row>
    <row r="481" spans="3:12" ht="16.5" customHeight="1">
      <c r="C481" s="95"/>
      <c r="D481" s="95"/>
      <c r="G481" s="95"/>
      <c r="H481" s="95"/>
      <c r="I481" s="95"/>
      <c r="J481" s="95"/>
      <c r="L481" s="6"/>
    </row>
    <row r="482" spans="3:12" ht="16.5" customHeight="1">
      <c r="C482" s="95"/>
      <c r="D482" s="95"/>
      <c r="G482" s="95"/>
      <c r="H482" s="95"/>
      <c r="I482" s="95"/>
      <c r="J482" s="95"/>
      <c r="L482" s="6"/>
    </row>
    <row r="483" spans="3:12" ht="16.5" customHeight="1">
      <c r="C483" s="95"/>
      <c r="D483" s="95"/>
      <c r="G483" s="95"/>
      <c r="H483" s="95"/>
      <c r="I483" s="95"/>
      <c r="J483" s="95"/>
      <c r="L483" s="6"/>
    </row>
    <row r="484" spans="3:10" ht="16.5" customHeight="1">
      <c r="C484" s="95"/>
      <c r="D484" s="95"/>
      <c r="G484" s="95"/>
      <c r="H484" s="95"/>
      <c r="I484" s="95"/>
      <c r="J484" s="95"/>
    </row>
    <row r="485" spans="3:10" ht="16.5" customHeight="1">
      <c r="C485" s="95"/>
      <c r="D485" s="95"/>
      <c r="G485" s="95"/>
      <c r="H485" s="95"/>
      <c r="I485" s="95"/>
      <c r="J485" s="95"/>
    </row>
    <row r="486" spans="3:10" ht="16.5" customHeight="1">
      <c r="C486" s="95"/>
      <c r="D486" s="95"/>
      <c r="G486" s="95"/>
      <c r="H486" s="95"/>
      <c r="I486" s="95"/>
      <c r="J486" s="95"/>
    </row>
    <row r="487" spans="3:10" ht="16.5" customHeight="1">
      <c r="C487" s="95"/>
      <c r="D487" s="95"/>
      <c r="G487" s="95"/>
      <c r="H487" s="95"/>
      <c r="I487" s="95"/>
      <c r="J487" s="95"/>
    </row>
    <row r="488" spans="3:10" ht="16.5" customHeight="1">
      <c r="C488" s="95"/>
      <c r="D488" s="95"/>
      <c r="G488" s="95"/>
      <c r="H488" s="95"/>
      <c r="I488" s="95"/>
      <c r="J488" s="95"/>
    </row>
    <row r="489" spans="3:4" ht="16.5" customHeight="1">
      <c r="C489" s="95"/>
      <c r="D489" s="95"/>
    </row>
    <row r="490" spans="3:4" ht="16.5" customHeight="1">
      <c r="C490" s="95"/>
      <c r="D490" s="95"/>
    </row>
    <row r="491" spans="1:24" s="18" customFormat="1" ht="16.5" customHeight="1">
      <c r="A491" s="6"/>
      <c r="B491" s="6"/>
      <c r="C491" s="95"/>
      <c r="D491" s="95"/>
      <c r="F491" s="17"/>
      <c r="G491" s="6"/>
      <c r="H491" s="6"/>
      <c r="I491" s="6"/>
      <c r="J491" s="6"/>
      <c r="K491" s="6"/>
      <c r="L491" s="25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s="18" customFormat="1" ht="16.5" customHeight="1">
      <c r="A492" s="6"/>
      <c r="B492" s="6"/>
      <c r="C492" s="95"/>
      <c r="D492" s="95"/>
      <c r="F492" s="17"/>
      <c r="G492" s="6"/>
      <c r="H492" s="6"/>
      <c r="I492" s="6"/>
      <c r="J492" s="6"/>
      <c r="K492" s="6"/>
      <c r="L492" s="25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2:24" s="18" customFormat="1" ht="16.5" customHeight="1">
      <c r="B493" s="6"/>
      <c r="C493" s="95"/>
      <c r="D493" s="95"/>
      <c r="F493" s="17"/>
      <c r="G493" s="6"/>
      <c r="H493" s="6"/>
      <c r="I493" s="6"/>
      <c r="J493" s="6"/>
      <c r="K493" s="6"/>
      <c r="L493" s="25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2:24" s="18" customFormat="1" ht="16.5" customHeight="1">
      <c r="B494" s="6"/>
      <c r="C494" s="95"/>
      <c r="D494" s="95"/>
      <c r="F494" s="17"/>
      <c r="G494" s="6"/>
      <c r="H494" s="6"/>
      <c r="I494" s="6"/>
      <c r="J494" s="6"/>
      <c r="K494" s="6"/>
      <c r="L494" s="25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2:24" s="18" customFormat="1" ht="16.5" customHeight="1">
      <c r="B495" s="6"/>
      <c r="C495" s="95"/>
      <c r="D495" s="95"/>
      <c r="F495" s="17"/>
      <c r="G495" s="6"/>
      <c r="H495" s="6"/>
      <c r="I495" s="6"/>
      <c r="J495" s="6"/>
      <c r="K495" s="6"/>
      <c r="L495" s="25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2:24" s="18" customFormat="1" ht="16.5" customHeight="1">
      <c r="B496" s="6"/>
      <c r="C496" s="95"/>
      <c r="D496" s="95"/>
      <c r="F496" s="17"/>
      <c r="G496" s="6"/>
      <c r="H496" s="6"/>
      <c r="I496" s="6"/>
      <c r="J496" s="6"/>
      <c r="K496" s="6"/>
      <c r="L496" s="25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2:24" s="18" customFormat="1" ht="16.5" customHeight="1">
      <c r="B497" s="6"/>
      <c r="C497" s="95"/>
      <c r="D497" s="95"/>
      <c r="F497" s="17"/>
      <c r="G497" s="6"/>
      <c r="H497" s="6"/>
      <c r="I497" s="6"/>
      <c r="J497" s="6"/>
      <c r="K497" s="6"/>
      <c r="L497" s="25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2:24" s="18" customFormat="1" ht="16.5" customHeight="1">
      <c r="B498" s="6"/>
      <c r="C498" s="95"/>
      <c r="D498" s="95"/>
      <c r="F498" s="17"/>
      <c r="G498" s="6"/>
      <c r="H498" s="6"/>
      <c r="I498" s="6"/>
      <c r="J498" s="6"/>
      <c r="K498" s="6"/>
      <c r="L498" s="25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2:24" s="18" customFormat="1" ht="16.5" customHeight="1">
      <c r="B499" s="6"/>
      <c r="C499" s="95"/>
      <c r="D499" s="95"/>
      <c r="F499" s="17"/>
      <c r="G499" s="6"/>
      <c r="H499" s="6"/>
      <c r="I499" s="6"/>
      <c r="J499" s="6"/>
      <c r="K499" s="6"/>
      <c r="L499" s="25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2:24" s="18" customFormat="1" ht="16.5" customHeight="1">
      <c r="B500" s="6"/>
      <c r="C500" s="95"/>
      <c r="D500" s="95"/>
      <c r="F500" s="17"/>
      <c r="G500" s="6"/>
      <c r="H500" s="6"/>
      <c r="I500" s="6"/>
      <c r="J500" s="6"/>
      <c r="K500" s="6"/>
      <c r="L500" s="25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2:24" s="18" customFormat="1" ht="16.5" customHeight="1">
      <c r="B501" s="6"/>
      <c r="C501" s="95"/>
      <c r="D501" s="95"/>
      <c r="F501" s="17"/>
      <c r="G501" s="6"/>
      <c r="H501" s="6"/>
      <c r="I501" s="6"/>
      <c r="J501" s="6"/>
      <c r="K501" s="6"/>
      <c r="L501" s="25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2:24" s="18" customFormat="1" ht="16.5" customHeight="1">
      <c r="B502" s="6"/>
      <c r="C502" s="95"/>
      <c r="D502" s="95"/>
      <c r="F502" s="17"/>
      <c r="G502" s="6"/>
      <c r="H502" s="6"/>
      <c r="I502" s="6"/>
      <c r="J502" s="6"/>
      <c r="K502" s="6"/>
      <c r="L502" s="25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2:24" s="18" customFormat="1" ht="16.5" customHeight="1">
      <c r="B503" s="6"/>
      <c r="C503" s="95"/>
      <c r="D503" s="95"/>
      <c r="F503" s="17"/>
      <c r="G503" s="6"/>
      <c r="H503" s="6"/>
      <c r="I503" s="6"/>
      <c r="J503" s="6"/>
      <c r="K503" s="6"/>
      <c r="L503" s="25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2:24" s="18" customFormat="1" ht="16.5" customHeight="1">
      <c r="B504" s="6"/>
      <c r="C504" s="95"/>
      <c r="D504" s="95"/>
      <c r="F504" s="17"/>
      <c r="G504" s="6"/>
      <c r="H504" s="6"/>
      <c r="I504" s="6"/>
      <c r="J504" s="6"/>
      <c r="K504" s="6"/>
      <c r="L504" s="25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2:24" s="18" customFormat="1" ht="16.5" customHeight="1">
      <c r="B505" s="6"/>
      <c r="C505" s="95"/>
      <c r="D505" s="95"/>
      <c r="F505" s="17"/>
      <c r="G505" s="6"/>
      <c r="H505" s="6"/>
      <c r="I505" s="6"/>
      <c r="J505" s="6"/>
      <c r="K505" s="6"/>
      <c r="L505" s="25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2:24" s="18" customFormat="1" ht="16.5" customHeight="1">
      <c r="B506" s="6"/>
      <c r="C506" s="95"/>
      <c r="D506" s="95"/>
      <c r="F506" s="17"/>
      <c r="G506" s="6"/>
      <c r="H506" s="6"/>
      <c r="I506" s="6"/>
      <c r="J506" s="6"/>
      <c r="K506" s="6"/>
      <c r="L506" s="25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2:24" s="18" customFormat="1" ht="16.5" customHeight="1">
      <c r="B507" s="6"/>
      <c r="C507" s="95"/>
      <c r="D507" s="95"/>
      <c r="F507" s="17"/>
      <c r="G507" s="6"/>
      <c r="H507" s="6"/>
      <c r="I507" s="6"/>
      <c r="J507" s="6"/>
      <c r="K507" s="6"/>
      <c r="L507" s="25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2:24" s="18" customFormat="1" ht="16.5" customHeight="1">
      <c r="B508" s="6"/>
      <c r="C508" s="95"/>
      <c r="D508" s="95"/>
      <c r="F508" s="17"/>
      <c r="G508" s="6"/>
      <c r="H508" s="6"/>
      <c r="I508" s="6"/>
      <c r="J508" s="6"/>
      <c r="K508" s="6"/>
      <c r="L508" s="25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2:24" s="18" customFormat="1" ht="16.5" customHeight="1">
      <c r="B509" s="6"/>
      <c r="C509" s="95"/>
      <c r="D509" s="95"/>
      <c r="F509" s="17"/>
      <c r="G509" s="6"/>
      <c r="H509" s="6"/>
      <c r="I509" s="6"/>
      <c r="J509" s="6"/>
      <c r="K509" s="6"/>
      <c r="L509" s="25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2:24" s="18" customFormat="1" ht="16.5" customHeight="1">
      <c r="B510" s="6"/>
      <c r="C510" s="95"/>
      <c r="D510" s="95"/>
      <c r="F510" s="17"/>
      <c r="G510" s="6"/>
      <c r="H510" s="6"/>
      <c r="I510" s="6"/>
      <c r="J510" s="6"/>
      <c r="K510" s="6"/>
      <c r="L510" s="25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2:24" s="18" customFormat="1" ht="16.5" customHeight="1">
      <c r="B511" s="6"/>
      <c r="C511" s="95"/>
      <c r="D511" s="95"/>
      <c r="F511" s="17"/>
      <c r="G511" s="6"/>
      <c r="H511" s="6"/>
      <c r="I511" s="6"/>
      <c r="J511" s="6"/>
      <c r="K511" s="6"/>
      <c r="L511" s="25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2:24" s="18" customFormat="1" ht="16.5" customHeight="1">
      <c r="B512" s="6"/>
      <c r="C512" s="95"/>
      <c r="D512" s="95"/>
      <c r="F512" s="17"/>
      <c r="G512" s="6"/>
      <c r="H512" s="6"/>
      <c r="I512" s="6"/>
      <c r="J512" s="6"/>
      <c r="K512" s="6"/>
      <c r="L512" s="25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2:24" s="18" customFormat="1" ht="16.5" customHeight="1">
      <c r="B513" s="6"/>
      <c r="C513" s="95"/>
      <c r="D513" s="95"/>
      <c r="F513" s="17"/>
      <c r="G513" s="6"/>
      <c r="H513" s="6"/>
      <c r="I513" s="6"/>
      <c r="J513" s="6"/>
      <c r="K513" s="6"/>
      <c r="L513" s="25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2:24" s="18" customFormat="1" ht="16.5" customHeight="1">
      <c r="B514" s="6"/>
      <c r="C514" s="95"/>
      <c r="D514" s="95"/>
      <c r="F514" s="17"/>
      <c r="G514" s="6"/>
      <c r="H514" s="6"/>
      <c r="I514" s="6"/>
      <c r="J514" s="6"/>
      <c r="K514" s="6"/>
      <c r="L514" s="25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2:24" s="18" customFormat="1" ht="16.5" customHeight="1">
      <c r="B515" s="6"/>
      <c r="C515" s="95"/>
      <c r="D515" s="95"/>
      <c r="F515" s="17"/>
      <c r="G515" s="6"/>
      <c r="H515" s="6"/>
      <c r="I515" s="6"/>
      <c r="J515" s="6"/>
      <c r="K515" s="6"/>
      <c r="L515" s="25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2:24" s="18" customFormat="1" ht="16.5" customHeight="1">
      <c r="B516" s="6"/>
      <c r="C516" s="95"/>
      <c r="D516" s="95"/>
      <c r="F516" s="17"/>
      <c r="G516" s="6"/>
      <c r="H516" s="6"/>
      <c r="I516" s="6"/>
      <c r="J516" s="6"/>
      <c r="K516" s="6"/>
      <c r="L516" s="25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2:24" s="18" customFormat="1" ht="16.5" customHeight="1">
      <c r="B517" s="6"/>
      <c r="C517" s="95"/>
      <c r="D517" s="95"/>
      <c r="F517" s="17"/>
      <c r="G517" s="6"/>
      <c r="H517" s="6"/>
      <c r="I517" s="6"/>
      <c r="J517" s="6"/>
      <c r="K517" s="6"/>
      <c r="L517" s="25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2:24" s="18" customFormat="1" ht="16.5" customHeight="1">
      <c r="B518" s="6"/>
      <c r="C518" s="95"/>
      <c r="D518" s="95"/>
      <c r="F518" s="17"/>
      <c r="G518" s="6"/>
      <c r="H518" s="6"/>
      <c r="I518" s="6"/>
      <c r="J518" s="6"/>
      <c r="K518" s="6"/>
      <c r="L518" s="25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2:24" s="18" customFormat="1" ht="16.5" customHeight="1">
      <c r="B519" s="6"/>
      <c r="C519" s="95"/>
      <c r="D519" s="95"/>
      <c r="F519" s="17"/>
      <c r="G519" s="6"/>
      <c r="H519" s="6"/>
      <c r="I519" s="6"/>
      <c r="J519" s="6"/>
      <c r="K519" s="6"/>
      <c r="L519" s="25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2:24" s="18" customFormat="1" ht="16.5" customHeight="1">
      <c r="B520" s="6"/>
      <c r="C520" s="95"/>
      <c r="D520" s="95"/>
      <c r="F520" s="17"/>
      <c r="G520" s="6"/>
      <c r="H520" s="6"/>
      <c r="I520" s="6"/>
      <c r="J520" s="6"/>
      <c r="K520" s="6"/>
      <c r="L520" s="25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2:24" s="18" customFormat="1" ht="16.5" customHeight="1">
      <c r="B521" s="6"/>
      <c r="C521" s="95"/>
      <c r="D521" s="95"/>
      <c r="F521" s="17"/>
      <c r="G521" s="6"/>
      <c r="H521" s="6"/>
      <c r="I521" s="6"/>
      <c r="J521" s="6"/>
      <c r="K521" s="6"/>
      <c r="L521" s="25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2:24" s="18" customFormat="1" ht="16.5" customHeight="1">
      <c r="B522" s="6"/>
      <c r="C522" s="95"/>
      <c r="D522" s="95"/>
      <c r="F522" s="17"/>
      <c r="G522" s="6"/>
      <c r="H522" s="6"/>
      <c r="I522" s="6"/>
      <c r="J522" s="6"/>
      <c r="K522" s="6"/>
      <c r="L522" s="25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2:24" s="18" customFormat="1" ht="16.5" customHeight="1">
      <c r="B523" s="6"/>
      <c r="C523" s="95"/>
      <c r="D523" s="95"/>
      <c r="F523" s="17"/>
      <c r="G523" s="6"/>
      <c r="H523" s="6"/>
      <c r="I523" s="6"/>
      <c r="J523" s="6"/>
      <c r="K523" s="6"/>
      <c r="L523" s="25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2:24" s="18" customFormat="1" ht="16.5" customHeight="1">
      <c r="B524" s="6"/>
      <c r="C524" s="95"/>
      <c r="D524" s="95"/>
      <c r="F524" s="17"/>
      <c r="G524" s="6"/>
      <c r="H524" s="6"/>
      <c r="I524" s="6"/>
      <c r="J524" s="6"/>
      <c r="K524" s="6"/>
      <c r="L524" s="25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2:24" s="18" customFormat="1" ht="16.5" customHeight="1">
      <c r="B525" s="6"/>
      <c r="C525" s="95"/>
      <c r="D525" s="95"/>
      <c r="F525" s="17"/>
      <c r="G525" s="6"/>
      <c r="H525" s="6"/>
      <c r="I525" s="6"/>
      <c r="J525" s="6"/>
      <c r="K525" s="6"/>
      <c r="L525" s="25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2:24" s="18" customFormat="1" ht="16.5" customHeight="1">
      <c r="B526" s="6"/>
      <c r="C526" s="95"/>
      <c r="D526" s="95"/>
      <c r="F526" s="17"/>
      <c r="G526" s="6"/>
      <c r="H526" s="6"/>
      <c r="I526" s="6"/>
      <c r="J526" s="6"/>
      <c r="K526" s="6"/>
      <c r="L526" s="25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2:24" s="18" customFormat="1" ht="16.5" customHeight="1">
      <c r="B527" s="6"/>
      <c r="C527" s="95"/>
      <c r="D527" s="95"/>
      <c r="F527" s="17"/>
      <c r="G527" s="6"/>
      <c r="H527" s="6"/>
      <c r="I527" s="6"/>
      <c r="J527" s="6"/>
      <c r="K527" s="6"/>
      <c r="L527" s="25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2:24" s="18" customFormat="1" ht="16.5" customHeight="1">
      <c r="B528" s="6"/>
      <c r="C528" s="95"/>
      <c r="D528" s="95"/>
      <c r="F528" s="17"/>
      <c r="G528" s="6"/>
      <c r="H528" s="6"/>
      <c r="I528" s="6"/>
      <c r="J528" s="6"/>
      <c r="K528" s="6"/>
      <c r="L528" s="25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2:24" s="18" customFormat="1" ht="16.5" customHeight="1">
      <c r="B529" s="6"/>
      <c r="C529" s="95"/>
      <c r="D529" s="95"/>
      <c r="F529" s="17"/>
      <c r="G529" s="6"/>
      <c r="H529" s="6"/>
      <c r="I529" s="6"/>
      <c r="J529" s="6"/>
      <c r="K529" s="6"/>
      <c r="L529" s="25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2:24" s="18" customFormat="1" ht="16.5" customHeight="1">
      <c r="B530" s="6"/>
      <c r="C530" s="95"/>
      <c r="D530" s="95"/>
      <c r="F530" s="17"/>
      <c r="G530" s="6"/>
      <c r="H530" s="6"/>
      <c r="I530" s="6"/>
      <c r="J530" s="6"/>
      <c r="K530" s="6"/>
      <c r="L530" s="25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2:24" s="18" customFormat="1" ht="16.5" customHeight="1">
      <c r="B531" s="6"/>
      <c r="C531" s="95"/>
      <c r="D531" s="95"/>
      <c r="F531" s="17"/>
      <c r="G531" s="6"/>
      <c r="H531" s="6"/>
      <c r="I531" s="6"/>
      <c r="J531" s="6"/>
      <c r="K531" s="6"/>
      <c r="L531" s="25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2:24" s="18" customFormat="1" ht="16.5" customHeight="1">
      <c r="B532" s="6"/>
      <c r="C532" s="95"/>
      <c r="D532" s="95"/>
      <c r="F532" s="17"/>
      <c r="G532" s="6"/>
      <c r="H532" s="6"/>
      <c r="I532" s="6"/>
      <c r="J532" s="6"/>
      <c r="K532" s="6"/>
      <c r="L532" s="25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pans="2:24" s="18" customFormat="1" ht="16.5" customHeight="1">
      <c r="B533" s="6"/>
      <c r="C533" s="95"/>
      <c r="D533" s="95"/>
      <c r="F533" s="17"/>
      <c r="G533" s="6"/>
      <c r="H533" s="6"/>
      <c r="I533" s="6"/>
      <c r="J533" s="6"/>
      <c r="K533" s="6"/>
      <c r="L533" s="25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pans="2:24" s="18" customFormat="1" ht="16.5" customHeight="1">
      <c r="B534" s="6"/>
      <c r="C534" s="95"/>
      <c r="D534" s="95"/>
      <c r="F534" s="17"/>
      <c r="G534" s="6"/>
      <c r="H534" s="6"/>
      <c r="I534" s="6"/>
      <c r="J534" s="6"/>
      <c r="K534" s="6"/>
      <c r="L534" s="25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pans="2:24" s="18" customFormat="1" ht="16.5" customHeight="1">
      <c r="B535" s="6"/>
      <c r="C535" s="95"/>
      <c r="D535" s="95"/>
      <c r="F535" s="17"/>
      <c r="G535" s="6"/>
      <c r="H535" s="6"/>
      <c r="I535" s="6"/>
      <c r="J535" s="6"/>
      <c r="K535" s="6"/>
      <c r="L535" s="25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pans="2:24" s="18" customFormat="1" ht="16.5" customHeight="1">
      <c r="B536" s="6"/>
      <c r="C536" s="95"/>
      <c r="D536" s="95"/>
      <c r="F536" s="17"/>
      <c r="G536" s="6"/>
      <c r="H536" s="6"/>
      <c r="I536" s="6"/>
      <c r="J536" s="6"/>
      <c r="K536" s="6"/>
      <c r="L536" s="25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2:24" s="18" customFormat="1" ht="16.5" customHeight="1">
      <c r="B537" s="6"/>
      <c r="C537" s="95"/>
      <c r="D537" s="95"/>
      <c r="F537" s="17"/>
      <c r="G537" s="6"/>
      <c r="H537" s="6"/>
      <c r="I537" s="6"/>
      <c r="J537" s="6"/>
      <c r="K537" s="6"/>
      <c r="L537" s="25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2:24" s="18" customFormat="1" ht="16.5" customHeight="1">
      <c r="B538" s="6"/>
      <c r="C538" s="95"/>
      <c r="D538" s="95"/>
      <c r="F538" s="17"/>
      <c r="G538" s="6"/>
      <c r="H538" s="6"/>
      <c r="I538" s="6"/>
      <c r="J538" s="6"/>
      <c r="K538" s="6"/>
      <c r="L538" s="25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2:24" s="18" customFormat="1" ht="16.5" customHeight="1">
      <c r="B539" s="6"/>
      <c r="C539" s="95"/>
      <c r="D539" s="95"/>
      <c r="F539" s="17"/>
      <c r="G539" s="6"/>
      <c r="H539" s="6"/>
      <c r="I539" s="6"/>
      <c r="J539" s="6"/>
      <c r="K539" s="6"/>
      <c r="L539" s="25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2:24" s="18" customFormat="1" ht="16.5" customHeight="1">
      <c r="B540" s="6"/>
      <c r="C540" s="95"/>
      <c r="D540" s="95"/>
      <c r="F540" s="17"/>
      <c r="G540" s="6"/>
      <c r="H540" s="6"/>
      <c r="I540" s="6"/>
      <c r="J540" s="6"/>
      <c r="K540" s="6"/>
      <c r="L540" s="25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2:24" s="18" customFormat="1" ht="16.5" customHeight="1">
      <c r="B541" s="6"/>
      <c r="C541" s="95"/>
      <c r="D541" s="95"/>
      <c r="F541" s="17"/>
      <c r="G541" s="6"/>
      <c r="H541" s="6"/>
      <c r="I541" s="6"/>
      <c r="J541" s="6"/>
      <c r="K541" s="6"/>
      <c r="L541" s="25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2:24" s="18" customFormat="1" ht="16.5" customHeight="1">
      <c r="B542" s="6"/>
      <c r="C542" s="95"/>
      <c r="D542" s="95"/>
      <c r="F542" s="17"/>
      <c r="G542" s="6"/>
      <c r="H542" s="6"/>
      <c r="I542" s="6"/>
      <c r="J542" s="6"/>
      <c r="K542" s="6"/>
      <c r="L542" s="25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2:24" s="18" customFormat="1" ht="16.5" customHeight="1">
      <c r="B543" s="6"/>
      <c r="C543" s="95"/>
      <c r="D543" s="95"/>
      <c r="F543" s="17"/>
      <c r="G543" s="6"/>
      <c r="H543" s="6"/>
      <c r="I543" s="6"/>
      <c r="J543" s="6"/>
      <c r="K543" s="6"/>
      <c r="L543" s="25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2:24" s="18" customFormat="1" ht="16.5" customHeight="1">
      <c r="B544" s="6"/>
      <c r="C544" s="95"/>
      <c r="D544" s="95"/>
      <c r="F544" s="17"/>
      <c r="G544" s="6"/>
      <c r="H544" s="6"/>
      <c r="I544" s="6"/>
      <c r="J544" s="6"/>
      <c r="K544" s="6"/>
      <c r="L544" s="25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2:24" s="18" customFormat="1" ht="16.5" customHeight="1">
      <c r="B545" s="6"/>
      <c r="C545" s="95"/>
      <c r="D545" s="95"/>
      <c r="F545" s="17"/>
      <c r="G545" s="6"/>
      <c r="H545" s="6"/>
      <c r="I545" s="6"/>
      <c r="J545" s="6"/>
      <c r="K545" s="6"/>
      <c r="L545" s="25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2:24" s="18" customFormat="1" ht="16.5" customHeight="1">
      <c r="B546" s="6"/>
      <c r="C546" s="95"/>
      <c r="D546" s="95"/>
      <c r="F546" s="17"/>
      <c r="G546" s="6"/>
      <c r="H546" s="6"/>
      <c r="I546" s="6"/>
      <c r="J546" s="6"/>
      <c r="K546" s="6"/>
      <c r="L546" s="25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2:24" s="18" customFormat="1" ht="16.5" customHeight="1">
      <c r="B547" s="6"/>
      <c r="C547" s="95"/>
      <c r="D547" s="95"/>
      <c r="F547" s="17"/>
      <c r="G547" s="6"/>
      <c r="H547" s="6"/>
      <c r="I547" s="6"/>
      <c r="J547" s="6"/>
      <c r="K547" s="6"/>
      <c r="L547" s="25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2:24" s="18" customFormat="1" ht="16.5" customHeight="1">
      <c r="B548" s="6"/>
      <c r="C548" s="95"/>
      <c r="D548" s="95"/>
      <c r="F548" s="17"/>
      <c r="G548" s="6"/>
      <c r="H548" s="6"/>
      <c r="I548" s="6"/>
      <c r="J548" s="6"/>
      <c r="K548" s="6"/>
      <c r="L548" s="25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2:24" s="18" customFormat="1" ht="16.5" customHeight="1">
      <c r="B549" s="6"/>
      <c r="C549" s="95"/>
      <c r="D549" s="95"/>
      <c r="F549" s="17"/>
      <c r="G549" s="6"/>
      <c r="H549" s="6"/>
      <c r="I549" s="6"/>
      <c r="J549" s="6"/>
      <c r="K549" s="6"/>
      <c r="L549" s="25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2:24" s="18" customFormat="1" ht="16.5" customHeight="1">
      <c r="B550" s="6"/>
      <c r="C550" s="95"/>
      <c r="D550" s="95"/>
      <c r="F550" s="17"/>
      <c r="G550" s="6"/>
      <c r="H550" s="6"/>
      <c r="I550" s="6"/>
      <c r="J550" s="6"/>
      <c r="K550" s="6"/>
      <c r="L550" s="25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2:24" s="18" customFormat="1" ht="16.5" customHeight="1">
      <c r="B551" s="6"/>
      <c r="C551" s="95"/>
      <c r="D551" s="95"/>
      <c r="F551" s="17"/>
      <c r="G551" s="6"/>
      <c r="H551" s="6"/>
      <c r="I551" s="6"/>
      <c r="J551" s="6"/>
      <c r="K551" s="6"/>
      <c r="L551" s="25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2:24" s="18" customFormat="1" ht="16.5" customHeight="1">
      <c r="B552" s="6"/>
      <c r="C552" s="95"/>
      <c r="D552" s="95"/>
      <c r="F552" s="17"/>
      <c r="G552" s="6"/>
      <c r="H552" s="6"/>
      <c r="I552" s="6"/>
      <c r="J552" s="6"/>
      <c r="K552" s="6"/>
      <c r="L552" s="25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2:24" s="18" customFormat="1" ht="16.5" customHeight="1">
      <c r="B553" s="6"/>
      <c r="C553" s="95"/>
      <c r="D553" s="95"/>
      <c r="F553" s="17"/>
      <c r="G553" s="6"/>
      <c r="H553" s="6"/>
      <c r="I553" s="6"/>
      <c r="J553" s="6"/>
      <c r="K553" s="6"/>
      <c r="L553" s="25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2:24" s="18" customFormat="1" ht="16.5" customHeight="1">
      <c r="B554" s="6"/>
      <c r="C554" s="95"/>
      <c r="D554" s="95"/>
      <c r="F554" s="17"/>
      <c r="G554" s="6"/>
      <c r="H554" s="6"/>
      <c r="I554" s="6"/>
      <c r="J554" s="6"/>
      <c r="K554" s="6"/>
      <c r="L554" s="25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2:24" s="18" customFormat="1" ht="16.5" customHeight="1">
      <c r="B555" s="6"/>
      <c r="C555" s="95"/>
      <c r="D555" s="95"/>
      <c r="F555" s="17"/>
      <c r="G555" s="6"/>
      <c r="H555" s="6"/>
      <c r="I555" s="6"/>
      <c r="J555" s="6"/>
      <c r="K555" s="6"/>
      <c r="L555" s="25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2:24" s="18" customFormat="1" ht="16.5" customHeight="1">
      <c r="B556" s="6"/>
      <c r="C556" s="95"/>
      <c r="D556" s="95"/>
      <c r="F556" s="17"/>
      <c r="G556" s="6"/>
      <c r="H556" s="6"/>
      <c r="I556" s="6"/>
      <c r="J556" s="6"/>
      <c r="K556" s="6"/>
      <c r="L556" s="25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2:24" s="18" customFormat="1" ht="16.5" customHeight="1">
      <c r="B557" s="6"/>
      <c r="C557" s="95"/>
      <c r="D557" s="95"/>
      <c r="F557" s="17"/>
      <c r="G557" s="6"/>
      <c r="H557" s="6"/>
      <c r="I557" s="6"/>
      <c r="J557" s="6"/>
      <c r="K557" s="6"/>
      <c r="L557" s="25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2:24" s="18" customFormat="1" ht="16.5" customHeight="1">
      <c r="B558" s="6"/>
      <c r="C558" s="95"/>
      <c r="D558" s="95"/>
      <c r="F558" s="17"/>
      <c r="G558" s="6"/>
      <c r="H558" s="6"/>
      <c r="I558" s="6"/>
      <c r="J558" s="6"/>
      <c r="K558" s="6"/>
      <c r="L558" s="25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2:24" s="18" customFormat="1" ht="16.5" customHeight="1">
      <c r="B559" s="6"/>
      <c r="C559" s="95"/>
      <c r="D559" s="95"/>
      <c r="F559" s="17"/>
      <c r="G559" s="6"/>
      <c r="H559" s="6"/>
      <c r="I559" s="6"/>
      <c r="J559" s="6"/>
      <c r="K559" s="6"/>
      <c r="L559" s="25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2:24" s="18" customFormat="1" ht="16.5" customHeight="1">
      <c r="B560" s="6"/>
      <c r="C560" s="95"/>
      <c r="D560" s="95"/>
      <c r="F560" s="17"/>
      <c r="G560" s="6"/>
      <c r="H560" s="6"/>
      <c r="I560" s="6"/>
      <c r="J560" s="6"/>
      <c r="K560" s="6"/>
      <c r="L560" s="25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2:24" s="18" customFormat="1" ht="16.5" customHeight="1">
      <c r="B561" s="6"/>
      <c r="C561" s="95"/>
      <c r="D561" s="95"/>
      <c r="F561" s="17"/>
      <c r="G561" s="6"/>
      <c r="H561" s="6"/>
      <c r="I561" s="6"/>
      <c r="J561" s="6"/>
      <c r="K561" s="6"/>
      <c r="L561" s="25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2:24" s="18" customFormat="1" ht="16.5" customHeight="1">
      <c r="B562" s="6"/>
      <c r="C562" s="95"/>
      <c r="D562" s="95"/>
      <c r="F562" s="17"/>
      <c r="G562" s="6"/>
      <c r="H562" s="6"/>
      <c r="I562" s="6"/>
      <c r="J562" s="6"/>
      <c r="K562" s="6"/>
      <c r="L562" s="25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2:24" s="18" customFormat="1" ht="16.5" customHeight="1">
      <c r="B563" s="6"/>
      <c r="C563" s="95"/>
      <c r="D563" s="95"/>
      <c r="F563" s="17"/>
      <c r="G563" s="6"/>
      <c r="H563" s="6"/>
      <c r="I563" s="6"/>
      <c r="J563" s="6"/>
      <c r="K563" s="6"/>
      <c r="L563" s="25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2:24" s="18" customFormat="1" ht="16.5" customHeight="1">
      <c r="B564" s="6"/>
      <c r="C564" s="95"/>
      <c r="D564" s="95"/>
      <c r="F564" s="17"/>
      <c r="G564" s="6"/>
      <c r="H564" s="6"/>
      <c r="I564" s="6"/>
      <c r="J564" s="6"/>
      <c r="K564" s="6"/>
      <c r="L564" s="25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2:24" s="18" customFormat="1" ht="16.5" customHeight="1">
      <c r="B565" s="6"/>
      <c r="C565" s="95"/>
      <c r="D565" s="95"/>
      <c r="F565" s="17"/>
      <c r="G565" s="6"/>
      <c r="H565" s="6"/>
      <c r="I565" s="6"/>
      <c r="J565" s="6"/>
      <c r="K565" s="6"/>
      <c r="L565" s="25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2:24" s="18" customFormat="1" ht="16.5" customHeight="1">
      <c r="B566" s="6"/>
      <c r="C566" s="95"/>
      <c r="D566" s="95"/>
      <c r="F566" s="17"/>
      <c r="G566" s="6"/>
      <c r="H566" s="6"/>
      <c r="I566" s="6"/>
      <c r="J566" s="6"/>
      <c r="K566" s="6"/>
      <c r="L566" s="25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2:24" s="18" customFormat="1" ht="16.5" customHeight="1">
      <c r="B567" s="6"/>
      <c r="C567" s="95"/>
      <c r="D567" s="95"/>
      <c r="F567" s="17"/>
      <c r="G567" s="6"/>
      <c r="H567" s="6"/>
      <c r="I567" s="6"/>
      <c r="J567" s="6"/>
      <c r="K567" s="6"/>
      <c r="L567" s="25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2:24" s="18" customFormat="1" ht="16.5" customHeight="1">
      <c r="B568" s="6"/>
      <c r="C568" s="95"/>
      <c r="D568" s="95"/>
      <c r="F568" s="17"/>
      <c r="G568" s="6"/>
      <c r="H568" s="6"/>
      <c r="I568" s="6"/>
      <c r="J568" s="6"/>
      <c r="K568" s="6"/>
      <c r="L568" s="25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2:24" s="18" customFormat="1" ht="16.5" customHeight="1">
      <c r="B569" s="6"/>
      <c r="C569" s="95"/>
      <c r="D569" s="95"/>
      <c r="F569" s="17"/>
      <c r="G569" s="6"/>
      <c r="H569" s="6"/>
      <c r="I569" s="6"/>
      <c r="J569" s="6"/>
      <c r="K569" s="6"/>
      <c r="L569" s="25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2:24" s="18" customFormat="1" ht="16.5" customHeight="1">
      <c r="B570" s="6"/>
      <c r="C570" s="95"/>
      <c r="D570" s="95"/>
      <c r="F570" s="17"/>
      <c r="G570" s="6"/>
      <c r="H570" s="6"/>
      <c r="I570" s="6"/>
      <c r="J570" s="6"/>
      <c r="K570" s="6"/>
      <c r="L570" s="25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2:24" s="18" customFormat="1" ht="16.5" customHeight="1">
      <c r="B571" s="6"/>
      <c r="C571" s="95"/>
      <c r="D571" s="95"/>
      <c r="F571" s="17"/>
      <c r="G571" s="6"/>
      <c r="H571" s="6"/>
      <c r="I571" s="6"/>
      <c r="J571" s="6"/>
      <c r="K571" s="6"/>
      <c r="L571" s="25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2:24" s="18" customFormat="1" ht="16.5" customHeight="1">
      <c r="B572" s="6"/>
      <c r="C572" s="95"/>
      <c r="D572" s="95"/>
      <c r="F572" s="17"/>
      <c r="G572" s="6"/>
      <c r="H572" s="6"/>
      <c r="I572" s="6"/>
      <c r="J572" s="6"/>
      <c r="K572" s="6"/>
      <c r="L572" s="25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2:24" s="18" customFormat="1" ht="16.5" customHeight="1">
      <c r="B573" s="6"/>
      <c r="C573" s="95"/>
      <c r="D573" s="95"/>
      <c r="F573" s="17"/>
      <c r="G573" s="6"/>
      <c r="H573" s="6"/>
      <c r="I573" s="6"/>
      <c r="J573" s="6"/>
      <c r="K573" s="6"/>
      <c r="L573" s="25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2:24" s="18" customFormat="1" ht="16.5" customHeight="1">
      <c r="B574" s="6"/>
      <c r="C574" s="95"/>
      <c r="D574" s="95"/>
      <c r="F574" s="17"/>
      <c r="G574" s="6"/>
      <c r="H574" s="6"/>
      <c r="I574" s="6"/>
      <c r="J574" s="6"/>
      <c r="K574" s="6"/>
      <c r="L574" s="25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2:24" s="18" customFormat="1" ht="16.5" customHeight="1">
      <c r="B575" s="6"/>
      <c r="C575" s="95"/>
      <c r="D575" s="95"/>
      <c r="F575" s="17"/>
      <c r="G575" s="6"/>
      <c r="H575" s="6"/>
      <c r="I575" s="6"/>
      <c r="J575" s="6"/>
      <c r="K575" s="6"/>
      <c r="L575" s="25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2:24" s="18" customFormat="1" ht="16.5" customHeight="1">
      <c r="B576" s="6"/>
      <c r="C576" s="95"/>
      <c r="D576" s="95"/>
      <c r="F576" s="17"/>
      <c r="G576" s="6"/>
      <c r="H576" s="6"/>
      <c r="I576" s="6"/>
      <c r="J576" s="6"/>
      <c r="K576" s="6"/>
      <c r="L576" s="25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2:24" s="18" customFormat="1" ht="16.5" customHeight="1">
      <c r="B577" s="6"/>
      <c r="C577" s="95"/>
      <c r="D577" s="95"/>
      <c r="F577" s="17"/>
      <c r="G577" s="6"/>
      <c r="H577" s="6"/>
      <c r="I577" s="6"/>
      <c r="J577" s="6"/>
      <c r="K577" s="6"/>
      <c r="L577" s="25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2:24" s="18" customFormat="1" ht="16.5" customHeight="1">
      <c r="B578" s="6"/>
      <c r="C578" s="95"/>
      <c r="D578" s="95"/>
      <c r="F578" s="17"/>
      <c r="G578" s="6"/>
      <c r="H578" s="6"/>
      <c r="I578" s="6"/>
      <c r="J578" s="6"/>
      <c r="K578" s="6"/>
      <c r="L578" s="25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2:24" s="18" customFormat="1" ht="16.5" customHeight="1">
      <c r="B579" s="6"/>
      <c r="C579" s="95"/>
      <c r="D579" s="95"/>
      <c r="F579" s="17"/>
      <c r="G579" s="6"/>
      <c r="H579" s="6"/>
      <c r="I579" s="6"/>
      <c r="J579" s="6"/>
      <c r="K579" s="6"/>
      <c r="L579" s="25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2:24" s="18" customFormat="1" ht="16.5" customHeight="1">
      <c r="B580" s="6"/>
      <c r="C580" s="95"/>
      <c r="D580" s="95"/>
      <c r="F580" s="17"/>
      <c r="G580" s="6"/>
      <c r="H580" s="6"/>
      <c r="I580" s="6"/>
      <c r="J580" s="6"/>
      <c r="K580" s="6"/>
      <c r="L580" s="25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2:24" s="18" customFormat="1" ht="16.5" customHeight="1">
      <c r="B581" s="6"/>
      <c r="C581" s="95"/>
      <c r="D581" s="95"/>
      <c r="F581" s="17"/>
      <c r="G581" s="6"/>
      <c r="H581" s="6"/>
      <c r="I581" s="6"/>
      <c r="J581" s="6"/>
      <c r="K581" s="6"/>
      <c r="L581" s="25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2:24" s="18" customFormat="1" ht="16.5" customHeight="1">
      <c r="B582" s="6"/>
      <c r="C582" s="95"/>
      <c r="D582" s="95"/>
      <c r="F582" s="17"/>
      <c r="G582" s="6"/>
      <c r="H582" s="6"/>
      <c r="I582" s="6"/>
      <c r="J582" s="6"/>
      <c r="K582" s="6"/>
      <c r="L582" s="25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2:24" s="18" customFormat="1" ht="16.5" customHeight="1">
      <c r="B583" s="6"/>
      <c r="C583" s="95"/>
      <c r="D583" s="95"/>
      <c r="F583" s="17"/>
      <c r="G583" s="6"/>
      <c r="H583" s="6"/>
      <c r="I583" s="6"/>
      <c r="J583" s="6"/>
      <c r="K583" s="6"/>
      <c r="L583" s="25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2:24" s="18" customFormat="1" ht="16.5" customHeight="1">
      <c r="B584" s="6"/>
      <c r="C584" s="95"/>
      <c r="D584" s="95"/>
      <c r="F584" s="17"/>
      <c r="G584" s="6"/>
      <c r="H584" s="6"/>
      <c r="I584" s="6"/>
      <c r="J584" s="6"/>
      <c r="K584" s="6"/>
      <c r="L584" s="25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2:24" s="18" customFormat="1" ht="16.5" customHeight="1">
      <c r="B585" s="6"/>
      <c r="C585" s="95"/>
      <c r="D585" s="95"/>
      <c r="F585" s="17"/>
      <c r="G585" s="6"/>
      <c r="H585" s="6"/>
      <c r="I585" s="6"/>
      <c r="J585" s="6"/>
      <c r="K585" s="6"/>
      <c r="L585" s="25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2:24" s="18" customFormat="1" ht="16.5" customHeight="1">
      <c r="B586" s="6"/>
      <c r="C586" s="95"/>
      <c r="D586" s="95"/>
      <c r="F586" s="17"/>
      <c r="G586" s="6"/>
      <c r="H586" s="6"/>
      <c r="I586" s="6"/>
      <c r="J586" s="6"/>
      <c r="K586" s="6"/>
      <c r="L586" s="25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2:24" s="18" customFormat="1" ht="16.5" customHeight="1">
      <c r="B587" s="6"/>
      <c r="C587" s="95"/>
      <c r="D587" s="95"/>
      <c r="F587" s="17"/>
      <c r="G587" s="6"/>
      <c r="H587" s="6"/>
      <c r="I587" s="6"/>
      <c r="J587" s="6"/>
      <c r="K587" s="6"/>
      <c r="L587" s="25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2:24" s="18" customFormat="1" ht="16.5" customHeight="1">
      <c r="B588" s="6"/>
      <c r="C588" s="95"/>
      <c r="D588" s="95"/>
      <c r="F588" s="17"/>
      <c r="G588" s="6"/>
      <c r="H588" s="6"/>
      <c r="I588" s="6"/>
      <c r="J588" s="6"/>
      <c r="K588" s="6"/>
      <c r="L588" s="25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2:24" s="18" customFormat="1" ht="16.5" customHeight="1">
      <c r="B589" s="6"/>
      <c r="C589" s="95"/>
      <c r="D589" s="95"/>
      <c r="F589" s="17"/>
      <c r="G589" s="6"/>
      <c r="H589" s="6"/>
      <c r="I589" s="6"/>
      <c r="J589" s="6"/>
      <c r="K589" s="6"/>
      <c r="L589" s="25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2:24" s="18" customFormat="1" ht="16.5" customHeight="1">
      <c r="B590" s="6"/>
      <c r="C590" s="95"/>
      <c r="D590" s="95"/>
      <c r="F590" s="17"/>
      <c r="G590" s="6"/>
      <c r="H590" s="6"/>
      <c r="I590" s="6"/>
      <c r="J590" s="6"/>
      <c r="K590" s="6"/>
      <c r="L590" s="25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2:24" s="18" customFormat="1" ht="16.5" customHeight="1">
      <c r="B591" s="6"/>
      <c r="C591" s="95"/>
      <c r="D591" s="95"/>
      <c r="F591" s="17"/>
      <c r="G591" s="6"/>
      <c r="H591" s="6"/>
      <c r="I591" s="6"/>
      <c r="J591" s="6"/>
      <c r="K591" s="6"/>
      <c r="L591" s="25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2:24" s="18" customFormat="1" ht="16.5" customHeight="1">
      <c r="B592" s="6"/>
      <c r="C592" s="95"/>
      <c r="D592" s="95"/>
      <c r="F592" s="17"/>
      <c r="G592" s="6"/>
      <c r="H592" s="6"/>
      <c r="I592" s="6"/>
      <c r="J592" s="6"/>
      <c r="K592" s="6"/>
      <c r="L592" s="25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2:24" s="18" customFormat="1" ht="16.5" customHeight="1">
      <c r="B593" s="6"/>
      <c r="C593" s="95"/>
      <c r="D593" s="95"/>
      <c r="F593" s="17"/>
      <c r="G593" s="6"/>
      <c r="H593" s="6"/>
      <c r="I593" s="6"/>
      <c r="J593" s="6"/>
      <c r="K593" s="6"/>
      <c r="L593" s="25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2:24" s="18" customFormat="1" ht="16.5" customHeight="1">
      <c r="B594" s="6"/>
      <c r="C594" s="95"/>
      <c r="D594" s="95"/>
      <c r="F594" s="17"/>
      <c r="G594" s="6"/>
      <c r="H594" s="6"/>
      <c r="I594" s="6"/>
      <c r="J594" s="6"/>
      <c r="K594" s="6"/>
      <c r="L594" s="25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2:24" s="18" customFormat="1" ht="16.5" customHeight="1">
      <c r="B595" s="6"/>
      <c r="C595" s="95"/>
      <c r="D595" s="95"/>
      <c r="F595" s="17"/>
      <c r="G595" s="6"/>
      <c r="H595" s="6"/>
      <c r="I595" s="6"/>
      <c r="J595" s="6"/>
      <c r="K595" s="6"/>
      <c r="L595" s="25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2:24" s="18" customFormat="1" ht="16.5" customHeight="1">
      <c r="B596" s="6"/>
      <c r="C596" s="95"/>
      <c r="D596" s="95"/>
      <c r="F596" s="17"/>
      <c r="G596" s="6"/>
      <c r="H596" s="6"/>
      <c r="I596" s="6"/>
      <c r="J596" s="6"/>
      <c r="K596" s="6"/>
      <c r="L596" s="25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2:24" s="18" customFormat="1" ht="16.5" customHeight="1">
      <c r="B597" s="6"/>
      <c r="C597" s="95"/>
      <c r="D597" s="95"/>
      <c r="F597" s="17"/>
      <c r="G597" s="6"/>
      <c r="H597" s="6"/>
      <c r="I597" s="6"/>
      <c r="J597" s="6"/>
      <c r="K597" s="6"/>
      <c r="L597" s="25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2:24" s="18" customFormat="1" ht="16.5" customHeight="1">
      <c r="B598" s="6"/>
      <c r="C598" s="95"/>
      <c r="D598" s="95"/>
      <c r="F598" s="17"/>
      <c r="G598" s="6"/>
      <c r="H598" s="6"/>
      <c r="I598" s="6"/>
      <c r="J598" s="6"/>
      <c r="K598" s="6"/>
      <c r="L598" s="25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2:24" s="18" customFormat="1" ht="16.5" customHeight="1">
      <c r="B599" s="6"/>
      <c r="C599" s="95"/>
      <c r="D599" s="95"/>
      <c r="F599" s="17"/>
      <c r="G599" s="6"/>
      <c r="H599" s="6"/>
      <c r="I599" s="6"/>
      <c r="J599" s="6"/>
      <c r="K599" s="6"/>
      <c r="L599" s="25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2:24" s="18" customFormat="1" ht="16.5" customHeight="1">
      <c r="B600" s="6"/>
      <c r="C600" s="95"/>
      <c r="D600" s="95"/>
      <c r="F600" s="17"/>
      <c r="G600" s="6"/>
      <c r="H600" s="6"/>
      <c r="I600" s="6"/>
      <c r="J600" s="6"/>
      <c r="K600" s="6"/>
      <c r="L600" s="25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2:24" s="18" customFormat="1" ht="16.5" customHeight="1">
      <c r="B601" s="6"/>
      <c r="C601" s="95"/>
      <c r="D601" s="95"/>
      <c r="F601" s="17"/>
      <c r="G601" s="6"/>
      <c r="H601" s="6"/>
      <c r="I601" s="6"/>
      <c r="J601" s="6"/>
      <c r="K601" s="6"/>
      <c r="L601" s="25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2:24" s="18" customFormat="1" ht="16.5" customHeight="1">
      <c r="B602" s="6"/>
      <c r="C602" s="95"/>
      <c r="D602" s="95"/>
      <c r="F602" s="17"/>
      <c r="G602" s="6"/>
      <c r="H602" s="6"/>
      <c r="I602" s="6"/>
      <c r="J602" s="6"/>
      <c r="K602" s="6"/>
      <c r="L602" s="25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2:24" s="18" customFormat="1" ht="16.5" customHeight="1">
      <c r="B603" s="6"/>
      <c r="C603" s="95"/>
      <c r="D603" s="95"/>
      <c r="F603" s="17"/>
      <c r="G603" s="6"/>
      <c r="H603" s="6"/>
      <c r="I603" s="6"/>
      <c r="J603" s="6"/>
      <c r="K603" s="6"/>
      <c r="L603" s="25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2:24" s="18" customFormat="1" ht="16.5" customHeight="1">
      <c r="B604" s="6"/>
      <c r="C604" s="95"/>
      <c r="D604" s="95"/>
      <c r="F604" s="17"/>
      <c r="G604" s="6"/>
      <c r="H604" s="6"/>
      <c r="I604" s="6"/>
      <c r="J604" s="6"/>
      <c r="K604" s="6"/>
      <c r="L604" s="25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2:24" s="18" customFormat="1" ht="16.5" customHeight="1">
      <c r="B605" s="6"/>
      <c r="C605" s="95"/>
      <c r="D605" s="95"/>
      <c r="F605" s="17"/>
      <c r="G605" s="6"/>
      <c r="H605" s="6"/>
      <c r="I605" s="6"/>
      <c r="J605" s="6"/>
      <c r="K605" s="6"/>
      <c r="L605" s="25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2:24" s="18" customFormat="1" ht="16.5" customHeight="1">
      <c r="B606" s="6"/>
      <c r="C606" s="95"/>
      <c r="D606" s="95"/>
      <c r="F606" s="17"/>
      <c r="G606" s="6"/>
      <c r="H606" s="6"/>
      <c r="I606" s="6"/>
      <c r="J606" s="6"/>
      <c r="K606" s="6"/>
      <c r="L606" s="25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2:24" s="18" customFormat="1" ht="16.5" customHeight="1">
      <c r="B607" s="6"/>
      <c r="C607" s="95"/>
      <c r="D607" s="95"/>
      <c r="F607" s="17"/>
      <c r="G607" s="6"/>
      <c r="H607" s="6"/>
      <c r="I607" s="6"/>
      <c r="J607" s="6"/>
      <c r="K607" s="6"/>
      <c r="L607" s="25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2:24" s="18" customFormat="1" ht="16.5" customHeight="1">
      <c r="B608" s="6"/>
      <c r="C608" s="95"/>
      <c r="D608" s="95"/>
      <c r="F608" s="17"/>
      <c r="G608" s="6"/>
      <c r="H608" s="6"/>
      <c r="I608" s="6"/>
      <c r="J608" s="6"/>
      <c r="K608" s="6"/>
      <c r="L608" s="25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pans="2:24" s="18" customFormat="1" ht="16.5" customHeight="1">
      <c r="B609" s="6"/>
      <c r="C609" s="95"/>
      <c r="D609" s="95"/>
      <c r="F609" s="17"/>
      <c r="G609" s="6"/>
      <c r="H609" s="6"/>
      <c r="I609" s="6"/>
      <c r="J609" s="6"/>
      <c r="K609" s="6"/>
      <c r="L609" s="25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pans="2:24" s="18" customFormat="1" ht="16.5" customHeight="1">
      <c r="B610" s="6"/>
      <c r="C610" s="95"/>
      <c r="D610" s="95"/>
      <c r="F610" s="17"/>
      <c r="G610" s="6"/>
      <c r="H610" s="6"/>
      <c r="I610" s="6"/>
      <c r="J610" s="6"/>
      <c r="K610" s="6"/>
      <c r="L610" s="25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pans="2:24" s="18" customFormat="1" ht="16.5" customHeight="1">
      <c r="B611" s="6"/>
      <c r="C611" s="95"/>
      <c r="D611" s="95"/>
      <c r="F611" s="17"/>
      <c r="G611" s="6"/>
      <c r="H611" s="6"/>
      <c r="I611" s="6"/>
      <c r="J611" s="6"/>
      <c r="K611" s="6"/>
      <c r="L611" s="25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pans="2:24" s="18" customFormat="1" ht="16.5" customHeight="1">
      <c r="B612" s="6"/>
      <c r="C612" s="95"/>
      <c r="D612" s="95"/>
      <c r="F612" s="17"/>
      <c r="G612" s="6"/>
      <c r="H612" s="6"/>
      <c r="I612" s="6"/>
      <c r="J612" s="6"/>
      <c r="K612" s="6"/>
      <c r="L612" s="25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pans="2:24" s="18" customFormat="1" ht="16.5" customHeight="1">
      <c r="B613" s="6"/>
      <c r="C613" s="95"/>
      <c r="D613" s="95"/>
      <c r="F613" s="17"/>
      <c r="G613" s="6"/>
      <c r="H613" s="6"/>
      <c r="I613" s="6"/>
      <c r="J613" s="6"/>
      <c r="K613" s="6"/>
      <c r="L613" s="25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pans="2:24" s="18" customFormat="1" ht="16.5" customHeight="1">
      <c r="B614" s="6"/>
      <c r="C614" s="95"/>
      <c r="D614" s="95"/>
      <c r="F614" s="17"/>
      <c r="G614" s="6"/>
      <c r="H614" s="6"/>
      <c r="I614" s="6"/>
      <c r="J614" s="6"/>
      <c r="K614" s="6"/>
      <c r="L614" s="25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pans="2:24" s="18" customFormat="1" ht="16.5" customHeight="1">
      <c r="B615" s="6"/>
      <c r="C615" s="95"/>
      <c r="D615" s="95"/>
      <c r="F615" s="17"/>
      <c r="G615" s="6"/>
      <c r="H615" s="6"/>
      <c r="I615" s="6"/>
      <c r="J615" s="6"/>
      <c r="K615" s="6"/>
      <c r="L615" s="25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2:24" s="18" customFormat="1" ht="16.5" customHeight="1">
      <c r="B616" s="6"/>
      <c r="C616" s="95"/>
      <c r="D616" s="95"/>
      <c r="F616" s="17"/>
      <c r="G616" s="6"/>
      <c r="H616" s="6"/>
      <c r="I616" s="6"/>
      <c r="J616" s="6"/>
      <c r="K616" s="6"/>
      <c r="L616" s="25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pans="2:24" s="18" customFormat="1" ht="16.5" customHeight="1">
      <c r="B617" s="6"/>
      <c r="C617" s="95"/>
      <c r="D617" s="95"/>
      <c r="F617" s="17"/>
      <c r="G617" s="6"/>
      <c r="H617" s="6"/>
      <c r="I617" s="6"/>
      <c r="J617" s="6"/>
      <c r="K617" s="6"/>
      <c r="L617" s="25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pans="2:24" s="18" customFormat="1" ht="16.5" customHeight="1">
      <c r="B618" s="6"/>
      <c r="C618" s="95"/>
      <c r="D618" s="95"/>
      <c r="F618" s="17"/>
      <c r="G618" s="6"/>
      <c r="H618" s="6"/>
      <c r="I618" s="6"/>
      <c r="J618" s="6"/>
      <c r="K618" s="6"/>
      <c r="L618" s="25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pans="2:24" s="18" customFormat="1" ht="16.5" customHeight="1">
      <c r="B619" s="6"/>
      <c r="C619" s="95"/>
      <c r="D619" s="95"/>
      <c r="F619" s="17"/>
      <c r="G619" s="6"/>
      <c r="H619" s="6"/>
      <c r="I619" s="6"/>
      <c r="J619" s="6"/>
      <c r="K619" s="6"/>
      <c r="L619" s="25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pans="2:24" s="18" customFormat="1" ht="16.5" customHeight="1">
      <c r="B620" s="6"/>
      <c r="C620" s="95"/>
      <c r="D620" s="95"/>
      <c r="F620" s="17"/>
      <c r="G620" s="6"/>
      <c r="H620" s="6"/>
      <c r="I620" s="6"/>
      <c r="J620" s="6"/>
      <c r="K620" s="6"/>
      <c r="L620" s="25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pans="2:24" s="18" customFormat="1" ht="16.5" customHeight="1">
      <c r="B621" s="6"/>
      <c r="C621" s="95"/>
      <c r="D621" s="95"/>
      <c r="F621" s="17"/>
      <c r="G621" s="6"/>
      <c r="H621" s="6"/>
      <c r="I621" s="6"/>
      <c r="J621" s="6"/>
      <c r="K621" s="6"/>
      <c r="L621" s="25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pans="2:24" s="18" customFormat="1" ht="16.5" customHeight="1">
      <c r="B622" s="6"/>
      <c r="C622" s="95"/>
      <c r="D622" s="95"/>
      <c r="F622" s="17"/>
      <c r="G622" s="6"/>
      <c r="H622" s="6"/>
      <c r="I622" s="6"/>
      <c r="J622" s="6"/>
      <c r="K622" s="6"/>
      <c r="L622" s="25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pans="2:24" s="18" customFormat="1" ht="16.5" customHeight="1">
      <c r="B623" s="6"/>
      <c r="C623" s="95"/>
      <c r="D623" s="95"/>
      <c r="F623" s="17"/>
      <c r="G623" s="6"/>
      <c r="H623" s="6"/>
      <c r="I623" s="6"/>
      <c r="J623" s="6"/>
      <c r="K623" s="6"/>
      <c r="L623" s="25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pans="2:24" s="18" customFormat="1" ht="16.5" customHeight="1">
      <c r="B624" s="6"/>
      <c r="C624" s="95"/>
      <c r="D624" s="95"/>
      <c r="F624" s="17"/>
      <c r="G624" s="6"/>
      <c r="H624" s="6"/>
      <c r="I624" s="6"/>
      <c r="J624" s="6"/>
      <c r="K624" s="6"/>
      <c r="L624" s="25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pans="2:24" s="18" customFormat="1" ht="16.5" customHeight="1">
      <c r="B625" s="6"/>
      <c r="C625" s="95"/>
      <c r="D625" s="95"/>
      <c r="F625" s="17"/>
      <c r="G625" s="6"/>
      <c r="H625" s="6"/>
      <c r="I625" s="6"/>
      <c r="J625" s="6"/>
      <c r="K625" s="6"/>
      <c r="L625" s="25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pans="2:24" s="18" customFormat="1" ht="16.5" customHeight="1">
      <c r="B626" s="6"/>
      <c r="C626" s="95"/>
      <c r="D626" s="95"/>
      <c r="F626" s="17"/>
      <c r="G626" s="6"/>
      <c r="H626" s="6"/>
      <c r="I626" s="6"/>
      <c r="J626" s="6"/>
      <c r="K626" s="6"/>
      <c r="L626" s="25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pans="2:24" s="18" customFormat="1" ht="16.5" customHeight="1">
      <c r="B627" s="6"/>
      <c r="C627" s="95"/>
      <c r="D627" s="95"/>
      <c r="F627" s="17"/>
      <c r="G627" s="6"/>
      <c r="H627" s="6"/>
      <c r="I627" s="6"/>
      <c r="J627" s="6"/>
      <c r="K627" s="6"/>
      <c r="L627" s="25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pans="2:24" s="18" customFormat="1" ht="16.5" customHeight="1">
      <c r="B628" s="6"/>
      <c r="C628" s="95"/>
      <c r="D628" s="95"/>
      <c r="F628" s="17"/>
      <c r="G628" s="6"/>
      <c r="H628" s="6"/>
      <c r="I628" s="6"/>
      <c r="J628" s="6"/>
      <c r="K628" s="6"/>
      <c r="L628" s="25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pans="2:24" s="18" customFormat="1" ht="16.5" customHeight="1">
      <c r="B629" s="6"/>
      <c r="C629" s="95"/>
      <c r="D629" s="95"/>
      <c r="F629" s="17"/>
      <c r="G629" s="6"/>
      <c r="H629" s="6"/>
      <c r="I629" s="6"/>
      <c r="J629" s="6"/>
      <c r="K629" s="6"/>
      <c r="L629" s="25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pans="2:24" s="18" customFormat="1" ht="16.5" customHeight="1">
      <c r="B630" s="6"/>
      <c r="C630" s="95"/>
      <c r="D630" s="95"/>
      <c r="F630" s="17"/>
      <c r="G630" s="6"/>
      <c r="H630" s="6"/>
      <c r="I630" s="6"/>
      <c r="J630" s="6"/>
      <c r="K630" s="6"/>
      <c r="L630" s="25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pans="2:24" s="18" customFormat="1" ht="16.5" customHeight="1">
      <c r="B631" s="6"/>
      <c r="C631" s="95"/>
      <c r="D631" s="95"/>
      <c r="F631" s="17"/>
      <c r="G631" s="6"/>
      <c r="H631" s="6"/>
      <c r="I631" s="6"/>
      <c r="J631" s="6"/>
      <c r="K631" s="6"/>
      <c r="L631" s="25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pans="2:24" s="18" customFormat="1" ht="16.5" customHeight="1">
      <c r="B632" s="6"/>
      <c r="C632" s="95"/>
      <c r="D632" s="95"/>
      <c r="F632" s="17"/>
      <c r="G632" s="6"/>
      <c r="H632" s="6"/>
      <c r="I632" s="6"/>
      <c r="J632" s="6"/>
      <c r="K632" s="6"/>
      <c r="L632" s="25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pans="2:24" s="18" customFormat="1" ht="16.5" customHeight="1">
      <c r="B633" s="6"/>
      <c r="C633" s="95"/>
      <c r="D633" s="95"/>
      <c r="F633" s="17"/>
      <c r="G633" s="6"/>
      <c r="H633" s="6"/>
      <c r="I633" s="6"/>
      <c r="J633" s="6"/>
      <c r="K633" s="6"/>
      <c r="L633" s="25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pans="2:24" s="18" customFormat="1" ht="16.5" customHeight="1">
      <c r="B634" s="6"/>
      <c r="C634" s="95"/>
      <c r="D634" s="95"/>
      <c r="F634" s="17"/>
      <c r="G634" s="6"/>
      <c r="H634" s="6"/>
      <c r="I634" s="6"/>
      <c r="J634" s="6"/>
      <c r="K634" s="6"/>
      <c r="L634" s="25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pans="2:24" s="18" customFormat="1" ht="16.5" customHeight="1">
      <c r="B635" s="6"/>
      <c r="C635" s="95"/>
      <c r="D635" s="95"/>
      <c r="F635" s="17"/>
      <c r="G635" s="6"/>
      <c r="H635" s="6"/>
      <c r="I635" s="6"/>
      <c r="J635" s="6"/>
      <c r="K635" s="6"/>
      <c r="L635" s="25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2:24" s="18" customFormat="1" ht="16.5" customHeight="1">
      <c r="B636" s="6"/>
      <c r="C636" s="95"/>
      <c r="D636" s="95"/>
      <c r="F636" s="17"/>
      <c r="G636" s="6"/>
      <c r="H636" s="6"/>
      <c r="I636" s="6"/>
      <c r="J636" s="6"/>
      <c r="K636" s="6"/>
      <c r="L636" s="25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pans="2:24" s="18" customFormat="1" ht="16.5" customHeight="1">
      <c r="B637" s="6"/>
      <c r="C637" s="95"/>
      <c r="D637" s="95"/>
      <c r="F637" s="17"/>
      <c r="G637" s="6"/>
      <c r="H637" s="6"/>
      <c r="I637" s="6"/>
      <c r="J637" s="6"/>
      <c r="K637" s="6"/>
      <c r="L637" s="25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pans="2:24" s="18" customFormat="1" ht="16.5" customHeight="1">
      <c r="B638" s="6"/>
      <c r="C638" s="95"/>
      <c r="D638" s="95"/>
      <c r="F638" s="17"/>
      <c r="G638" s="6"/>
      <c r="H638" s="6"/>
      <c r="I638" s="6"/>
      <c r="J638" s="6"/>
      <c r="K638" s="6"/>
      <c r="L638" s="25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pans="2:24" s="18" customFormat="1" ht="16.5" customHeight="1">
      <c r="B639" s="6"/>
      <c r="C639" s="95"/>
      <c r="D639" s="95"/>
      <c r="F639" s="17"/>
      <c r="G639" s="6"/>
      <c r="H639" s="6"/>
      <c r="I639" s="6"/>
      <c r="J639" s="6"/>
      <c r="K639" s="6"/>
      <c r="L639" s="25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pans="2:24" s="18" customFormat="1" ht="16.5" customHeight="1">
      <c r="B640" s="6"/>
      <c r="C640" s="95"/>
      <c r="D640" s="95"/>
      <c r="F640" s="17"/>
      <c r="G640" s="6"/>
      <c r="H640" s="6"/>
      <c r="I640" s="6"/>
      <c r="J640" s="6"/>
      <c r="K640" s="6"/>
      <c r="L640" s="25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pans="2:24" s="18" customFormat="1" ht="16.5" customHeight="1">
      <c r="B641" s="6"/>
      <c r="C641" s="95"/>
      <c r="D641" s="95"/>
      <c r="F641" s="17"/>
      <c r="G641" s="6"/>
      <c r="H641" s="6"/>
      <c r="I641" s="6"/>
      <c r="J641" s="6"/>
      <c r="K641" s="6"/>
      <c r="L641" s="25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pans="2:24" s="18" customFormat="1" ht="16.5" customHeight="1">
      <c r="B642" s="6"/>
      <c r="C642" s="95"/>
      <c r="D642" s="95"/>
      <c r="F642" s="17"/>
      <c r="G642" s="6"/>
      <c r="H642" s="6"/>
      <c r="I642" s="6"/>
      <c r="J642" s="6"/>
      <c r="K642" s="6"/>
      <c r="L642" s="25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pans="2:24" s="18" customFormat="1" ht="16.5" customHeight="1">
      <c r="B643" s="6"/>
      <c r="C643" s="95"/>
      <c r="D643" s="95"/>
      <c r="F643" s="17"/>
      <c r="G643" s="6"/>
      <c r="H643" s="6"/>
      <c r="I643" s="6"/>
      <c r="J643" s="6"/>
      <c r="K643" s="6"/>
      <c r="L643" s="25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pans="2:24" s="18" customFormat="1" ht="16.5" customHeight="1">
      <c r="B644" s="6"/>
      <c r="C644" s="95"/>
      <c r="D644" s="95"/>
      <c r="F644" s="17"/>
      <c r="G644" s="6"/>
      <c r="H644" s="6"/>
      <c r="I644" s="6"/>
      <c r="J644" s="6"/>
      <c r="K644" s="6"/>
      <c r="L644" s="25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pans="2:24" s="18" customFormat="1" ht="16.5" customHeight="1">
      <c r="B645" s="6"/>
      <c r="C645" s="95"/>
      <c r="D645" s="95"/>
      <c r="F645" s="17"/>
      <c r="G645" s="6"/>
      <c r="H645" s="6"/>
      <c r="I645" s="6"/>
      <c r="J645" s="6"/>
      <c r="K645" s="6"/>
      <c r="L645" s="25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2:24" s="18" customFormat="1" ht="16.5" customHeight="1">
      <c r="B646" s="6"/>
      <c r="C646" s="95"/>
      <c r="D646" s="95"/>
      <c r="F646" s="17"/>
      <c r="G646" s="6"/>
      <c r="H646" s="6"/>
      <c r="I646" s="6"/>
      <c r="J646" s="6"/>
      <c r="K646" s="6"/>
      <c r="L646" s="25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pans="2:24" s="18" customFormat="1" ht="16.5" customHeight="1">
      <c r="B647" s="6"/>
      <c r="C647" s="95"/>
      <c r="D647" s="95"/>
      <c r="F647" s="17"/>
      <c r="G647" s="6"/>
      <c r="H647" s="6"/>
      <c r="I647" s="6"/>
      <c r="J647" s="6"/>
      <c r="K647" s="6"/>
      <c r="L647" s="25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pans="2:24" s="18" customFormat="1" ht="16.5" customHeight="1">
      <c r="B648" s="6"/>
      <c r="C648" s="95"/>
      <c r="D648" s="95"/>
      <c r="F648" s="17"/>
      <c r="G648" s="6"/>
      <c r="H648" s="6"/>
      <c r="I648" s="6"/>
      <c r="J648" s="6"/>
      <c r="K648" s="6"/>
      <c r="L648" s="25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pans="2:24" s="18" customFormat="1" ht="16.5" customHeight="1">
      <c r="B649" s="6"/>
      <c r="C649" s="95"/>
      <c r="D649" s="95"/>
      <c r="F649" s="17"/>
      <c r="G649" s="6"/>
      <c r="H649" s="6"/>
      <c r="I649" s="6"/>
      <c r="J649" s="6"/>
      <c r="K649" s="6"/>
      <c r="L649" s="25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pans="2:24" s="18" customFormat="1" ht="16.5" customHeight="1">
      <c r="B650" s="6"/>
      <c r="C650" s="95"/>
      <c r="D650" s="95"/>
      <c r="F650" s="17"/>
      <c r="G650" s="6"/>
      <c r="H650" s="6"/>
      <c r="I650" s="6"/>
      <c r="J650" s="6"/>
      <c r="K650" s="6"/>
      <c r="L650" s="25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pans="2:24" s="18" customFormat="1" ht="16.5" customHeight="1">
      <c r="B651" s="6"/>
      <c r="C651" s="95"/>
      <c r="D651" s="95"/>
      <c r="F651" s="17"/>
      <c r="G651" s="6"/>
      <c r="H651" s="6"/>
      <c r="I651" s="6"/>
      <c r="J651" s="6"/>
      <c r="K651" s="6"/>
      <c r="L651" s="25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pans="2:24" s="18" customFormat="1" ht="16.5" customHeight="1">
      <c r="B652" s="6"/>
      <c r="C652" s="95"/>
      <c r="D652" s="95"/>
      <c r="F652" s="17"/>
      <c r="G652" s="6"/>
      <c r="H652" s="6"/>
      <c r="I652" s="6"/>
      <c r="J652" s="6"/>
      <c r="K652" s="6"/>
      <c r="L652" s="25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pans="2:24" s="18" customFormat="1" ht="16.5" customHeight="1">
      <c r="B653" s="6"/>
      <c r="C653" s="95"/>
      <c r="D653" s="95"/>
      <c r="F653" s="17"/>
      <c r="G653" s="6"/>
      <c r="H653" s="6"/>
      <c r="I653" s="6"/>
      <c r="J653" s="6"/>
      <c r="K653" s="6"/>
      <c r="L653" s="25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pans="2:24" s="18" customFormat="1" ht="16.5" customHeight="1">
      <c r="B654" s="6"/>
      <c r="C654" s="95"/>
      <c r="D654" s="95"/>
      <c r="F654" s="17"/>
      <c r="G654" s="6"/>
      <c r="H654" s="6"/>
      <c r="I654" s="6"/>
      <c r="J654" s="6"/>
      <c r="K654" s="6"/>
      <c r="L654" s="25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pans="2:24" s="18" customFormat="1" ht="16.5" customHeight="1">
      <c r="B655" s="6"/>
      <c r="C655" s="95"/>
      <c r="D655" s="95"/>
      <c r="F655" s="17"/>
      <c r="G655" s="6"/>
      <c r="H655" s="6"/>
      <c r="I655" s="6"/>
      <c r="J655" s="6"/>
      <c r="K655" s="6"/>
      <c r="L655" s="25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pans="2:24" s="18" customFormat="1" ht="16.5" customHeight="1">
      <c r="B656" s="6"/>
      <c r="C656" s="95"/>
      <c r="D656" s="95"/>
      <c r="F656" s="17"/>
      <c r="G656" s="6"/>
      <c r="H656" s="6"/>
      <c r="I656" s="6"/>
      <c r="J656" s="6"/>
      <c r="K656" s="6"/>
      <c r="L656" s="25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pans="2:24" s="18" customFormat="1" ht="16.5" customHeight="1">
      <c r="B657" s="6"/>
      <c r="C657" s="95"/>
      <c r="D657" s="95"/>
      <c r="F657" s="17"/>
      <c r="G657" s="6"/>
      <c r="H657" s="6"/>
      <c r="I657" s="6"/>
      <c r="J657" s="6"/>
      <c r="K657" s="6"/>
      <c r="L657" s="25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pans="2:24" s="18" customFormat="1" ht="16.5" customHeight="1">
      <c r="B658" s="6"/>
      <c r="C658" s="95"/>
      <c r="D658" s="95"/>
      <c r="F658" s="17"/>
      <c r="G658" s="6"/>
      <c r="H658" s="6"/>
      <c r="I658" s="6"/>
      <c r="J658" s="6"/>
      <c r="K658" s="6"/>
      <c r="L658" s="25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pans="2:24" s="18" customFormat="1" ht="16.5" customHeight="1">
      <c r="B659" s="6"/>
      <c r="C659" s="95"/>
      <c r="D659" s="95"/>
      <c r="F659" s="17"/>
      <c r="G659" s="6"/>
      <c r="H659" s="6"/>
      <c r="I659" s="6"/>
      <c r="J659" s="6"/>
      <c r="K659" s="6"/>
      <c r="L659" s="25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pans="2:24" s="18" customFormat="1" ht="16.5" customHeight="1">
      <c r="B660" s="6"/>
      <c r="C660" s="95"/>
      <c r="D660" s="95"/>
      <c r="F660" s="17"/>
      <c r="G660" s="6"/>
      <c r="H660" s="6"/>
      <c r="I660" s="6"/>
      <c r="J660" s="6"/>
      <c r="K660" s="6"/>
      <c r="L660" s="25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pans="2:24" s="18" customFormat="1" ht="16.5" customHeight="1">
      <c r="B661" s="6"/>
      <c r="C661" s="95"/>
      <c r="D661" s="95"/>
      <c r="F661" s="17"/>
      <c r="G661" s="6"/>
      <c r="H661" s="6"/>
      <c r="I661" s="6"/>
      <c r="J661" s="6"/>
      <c r="K661" s="6"/>
      <c r="L661" s="25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pans="2:24" s="18" customFormat="1" ht="16.5" customHeight="1">
      <c r="B662" s="6"/>
      <c r="C662" s="95"/>
      <c r="D662" s="95"/>
      <c r="F662" s="17"/>
      <c r="G662" s="6"/>
      <c r="H662" s="6"/>
      <c r="I662" s="6"/>
      <c r="J662" s="6"/>
      <c r="K662" s="6"/>
      <c r="L662" s="25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pans="2:24" s="18" customFormat="1" ht="16.5" customHeight="1">
      <c r="B663" s="6"/>
      <c r="C663" s="95"/>
      <c r="D663" s="95"/>
      <c r="F663" s="17"/>
      <c r="G663" s="6"/>
      <c r="H663" s="6"/>
      <c r="I663" s="6"/>
      <c r="J663" s="6"/>
      <c r="K663" s="6"/>
      <c r="L663" s="25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</row>
    <row r="664" spans="2:24" s="18" customFormat="1" ht="16.5" customHeight="1">
      <c r="B664" s="6"/>
      <c r="C664" s="95"/>
      <c r="D664" s="95"/>
      <c r="F664" s="17"/>
      <c r="G664" s="6"/>
      <c r="H664" s="6"/>
      <c r="I664" s="6"/>
      <c r="J664" s="6"/>
      <c r="K664" s="6"/>
      <c r="L664" s="25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</row>
    <row r="665" spans="2:24" s="18" customFormat="1" ht="16.5" customHeight="1">
      <c r="B665" s="6"/>
      <c r="C665" s="95"/>
      <c r="D665" s="95"/>
      <c r="F665" s="17"/>
      <c r="G665" s="6"/>
      <c r="H665" s="6"/>
      <c r="I665" s="6"/>
      <c r="J665" s="6"/>
      <c r="K665" s="6"/>
      <c r="L665" s="25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</row>
    <row r="666" spans="2:24" s="18" customFormat="1" ht="16.5" customHeight="1">
      <c r="B666" s="6"/>
      <c r="C666" s="95"/>
      <c r="D666" s="95"/>
      <c r="F666" s="17"/>
      <c r="G666" s="6"/>
      <c r="H666" s="6"/>
      <c r="I666" s="6"/>
      <c r="J666" s="6"/>
      <c r="K666" s="6"/>
      <c r="L666" s="25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</row>
    <row r="667" spans="2:24" s="18" customFormat="1" ht="16.5" customHeight="1">
      <c r="B667" s="6"/>
      <c r="C667" s="95"/>
      <c r="D667" s="95"/>
      <c r="F667" s="17"/>
      <c r="G667" s="6"/>
      <c r="H667" s="6"/>
      <c r="I667" s="6"/>
      <c r="J667" s="6"/>
      <c r="K667" s="6"/>
      <c r="L667" s="25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</row>
    <row r="668" spans="2:24" s="18" customFormat="1" ht="16.5" customHeight="1">
      <c r="B668" s="6"/>
      <c r="C668" s="95"/>
      <c r="D668" s="95"/>
      <c r="F668" s="17"/>
      <c r="G668" s="6"/>
      <c r="H668" s="6"/>
      <c r="I668" s="6"/>
      <c r="J668" s="6"/>
      <c r="K668" s="6"/>
      <c r="L668" s="25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</row>
    <row r="669" spans="2:24" s="18" customFormat="1" ht="16.5" customHeight="1">
      <c r="B669" s="6"/>
      <c r="C669" s="95"/>
      <c r="D669" s="95"/>
      <c r="F669" s="17"/>
      <c r="G669" s="6"/>
      <c r="H669" s="6"/>
      <c r="I669" s="6"/>
      <c r="J669" s="6"/>
      <c r="K669" s="6"/>
      <c r="L669" s="25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</row>
    <row r="670" spans="2:24" s="18" customFormat="1" ht="16.5" customHeight="1">
      <c r="B670" s="6"/>
      <c r="C670" s="95"/>
      <c r="D670" s="95"/>
      <c r="F670" s="17"/>
      <c r="G670" s="6"/>
      <c r="H670" s="6"/>
      <c r="I670" s="6"/>
      <c r="J670" s="6"/>
      <c r="K670" s="6"/>
      <c r="L670" s="25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</row>
    <row r="671" spans="2:24" s="18" customFormat="1" ht="16.5" customHeight="1">
      <c r="B671" s="6"/>
      <c r="C671" s="95"/>
      <c r="D671" s="95"/>
      <c r="F671" s="17"/>
      <c r="G671" s="6"/>
      <c r="H671" s="6"/>
      <c r="I671" s="6"/>
      <c r="J671" s="6"/>
      <c r="K671" s="6"/>
      <c r="L671" s="25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</row>
    <row r="672" spans="2:24" s="18" customFormat="1" ht="16.5" customHeight="1">
      <c r="B672" s="6"/>
      <c r="C672" s="95"/>
      <c r="D672" s="95"/>
      <c r="F672" s="17"/>
      <c r="G672" s="6"/>
      <c r="H672" s="6"/>
      <c r="I672" s="6"/>
      <c r="J672" s="6"/>
      <c r="K672" s="6"/>
      <c r="L672" s="25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</row>
    <row r="673" spans="2:24" s="18" customFormat="1" ht="16.5" customHeight="1">
      <c r="B673" s="6"/>
      <c r="C673" s="95"/>
      <c r="D673" s="95"/>
      <c r="F673" s="17"/>
      <c r="G673" s="6"/>
      <c r="H673" s="6"/>
      <c r="I673" s="6"/>
      <c r="J673" s="6"/>
      <c r="K673" s="6"/>
      <c r="L673" s="25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</row>
    <row r="674" spans="2:24" s="18" customFormat="1" ht="16.5" customHeight="1">
      <c r="B674" s="6"/>
      <c r="C674" s="95"/>
      <c r="D674" s="95"/>
      <c r="F674" s="17"/>
      <c r="G674" s="6"/>
      <c r="H674" s="6"/>
      <c r="I674" s="6"/>
      <c r="J674" s="6"/>
      <c r="K674" s="6"/>
      <c r="L674" s="25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</row>
    <row r="675" spans="2:24" s="18" customFormat="1" ht="16.5" customHeight="1">
      <c r="B675" s="6"/>
      <c r="C675" s="95"/>
      <c r="D675" s="95"/>
      <c r="F675" s="17"/>
      <c r="G675" s="6"/>
      <c r="H675" s="6"/>
      <c r="I675" s="6"/>
      <c r="J675" s="6"/>
      <c r="K675" s="6"/>
      <c r="L675" s="25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</row>
    <row r="676" spans="2:24" s="18" customFormat="1" ht="16.5" customHeight="1">
      <c r="B676" s="6"/>
      <c r="C676" s="95"/>
      <c r="D676" s="95"/>
      <c r="F676" s="17"/>
      <c r="G676" s="6"/>
      <c r="H676" s="6"/>
      <c r="I676" s="6"/>
      <c r="J676" s="6"/>
      <c r="K676" s="6"/>
      <c r="L676" s="25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</row>
    <row r="677" spans="2:24" s="18" customFormat="1" ht="16.5" customHeight="1">
      <c r="B677" s="6"/>
      <c r="C677" s="95"/>
      <c r="D677" s="95"/>
      <c r="F677" s="17"/>
      <c r="G677" s="6"/>
      <c r="H677" s="6"/>
      <c r="I677" s="6"/>
      <c r="J677" s="6"/>
      <c r="K677" s="6"/>
      <c r="L677" s="25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</row>
    <row r="678" spans="2:24" s="18" customFormat="1" ht="16.5" customHeight="1">
      <c r="B678" s="6"/>
      <c r="C678" s="95"/>
      <c r="D678" s="95"/>
      <c r="F678" s="17"/>
      <c r="G678" s="6"/>
      <c r="H678" s="6"/>
      <c r="I678" s="6"/>
      <c r="J678" s="6"/>
      <c r="K678" s="6"/>
      <c r="L678" s="25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</row>
    <row r="679" ht="16.5" customHeight="1">
      <c r="A679" s="18"/>
    </row>
    <row r="680" ht="16.5" customHeight="1">
      <c r="A680" s="18"/>
    </row>
  </sheetData>
  <sheetProtection/>
  <mergeCells count="76">
    <mergeCell ref="F20:F21"/>
    <mergeCell ref="A90:A91"/>
    <mergeCell ref="I435:J435"/>
    <mergeCell ref="B10:C10"/>
    <mergeCell ref="B11:C11"/>
    <mergeCell ref="G20:I20"/>
    <mergeCell ref="F52:F53"/>
    <mergeCell ref="G52:I52"/>
    <mergeCell ref="G130:I130"/>
    <mergeCell ref="F90:F91"/>
    <mergeCell ref="G90:I90"/>
    <mergeCell ref="E20:E21"/>
    <mergeCell ref="A52:A53"/>
    <mergeCell ref="B52:B53"/>
    <mergeCell ref="D52:D53"/>
    <mergeCell ref="E52:E53"/>
    <mergeCell ref="A20:A21"/>
    <mergeCell ref="B20:B21"/>
    <mergeCell ref="D20:D21"/>
    <mergeCell ref="B90:B91"/>
    <mergeCell ref="A208:A209"/>
    <mergeCell ref="F130:F131"/>
    <mergeCell ref="G286:I286"/>
    <mergeCell ref="G208:I208"/>
    <mergeCell ref="E248:E249"/>
    <mergeCell ref="A170:A171"/>
    <mergeCell ref="A130:A131"/>
    <mergeCell ref="E170:E171"/>
    <mergeCell ref="F170:F171"/>
    <mergeCell ref="A248:A249"/>
    <mergeCell ref="D90:D91"/>
    <mergeCell ref="E90:E91"/>
    <mergeCell ref="B248:B249"/>
    <mergeCell ref="B170:B171"/>
    <mergeCell ref="D170:D171"/>
    <mergeCell ref="B130:B131"/>
    <mergeCell ref="D130:D131"/>
    <mergeCell ref="E130:E131"/>
    <mergeCell ref="F208:F209"/>
    <mergeCell ref="B208:B209"/>
    <mergeCell ref="D208:D209"/>
    <mergeCell ref="E208:E209"/>
    <mergeCell ref="E286:E287"/>
    <mergeCell ref="F369:F370"/>
    <mergeCell ref="B328:B329"/>
    <mergeCell ref="G248:I248"/>
    <mergeCell ref="D248:D249"/>
    <mergeCell ref="F248:F249"/>
    <mergeCell ref="F286:F287"/>
    <mergeCell ref="G369:I369"/>
    <mergeCell ref="F328:F329"/>
    <mergeCell ref="G328:I328"/>
    <mergeCell ref="E328:E329"/>
    <mergeCell ref="E369:E370"/>
    <mergeCell ref="G409:I409"/>
    <mergeCell ref="B435:C435"/>
    <mergeCell ref="A286:A287"/>
    <mergeCell ref="B286:B287"/>
    <mergeCell ref="D286:D287"/>
    <mergeCell ref="A328:A329"/>
    <mergeCell ref="D328:D329"/>
    <mergeCell ref="A369:A370"/>
    <mergeCell ref="B369:B370"/>
    <mergeCell ref="D369:D370"/>
    <mergeCell ref="A409:A410"/>
    <mergeCell ref="B409:B410"/>
    <mergeCell ref="D409:D410"/>
    <mergeCell ref="E409:E410"/>
    <mergeCell ref="B431:C431"/>
    <mergeCell ref="F409:F410"/>
    <mergeCell ref="A446:A447"/>
    <mergeCell ref="B446:B447"/>
    <mergeCell ref="D446:D447"/>
    <mergeCell ref="E446:E447"/>
    <mergeCell ref="F446:F447"/>
    <mergeCell ref="G446:I446"/>
  </mergeCells>
  <printOptions/>
  <pageMargins left="0.5511811023622047" right="0.5118110236220472" top="0" bottom="0" header="0" footer="0"/>
  <pageSetup horizontalDpi="600" verticalDpi="600" orientation="landscape" paperSize="9" scale="85" r:id="rId1"/>
  <rowBreaks count="1" manualBreakCount="1">
    <brk id="438" max="14" man="1"/>
  </rowBreaks>
  <colBreaks count="1" manualBreakCount="1">
    <brk id="10" max="4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2018-01-09T11:42:34Z</cp:lastPrinted>
  <dcterms:created xsi:type="dcterms:W3CDTF">2006-09-28T05:33:49Z</dcterms:created>
  <dcterms:modified xsi:type="dcterms:W3CDTF">2023-10-08T11:04:08Z</dcterms:modified>
  <cp:category/>
  <cp:version/>
  <cp:contentType/>
  <cp:contentStatus/>
</cp:coreProperties>
</file>